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danny/Downloads/"/>
    </mc:Choice>
  </mc:AlternateContent>
  <xr:revisionPtr revIDLastSave="0" documentId="13_ncr:1_{E42F6DF9-1F27-7D4E-B879-FB70A6C92597}" xr6:coauthVersionLast="47" xr6:coauthVersionMax="47" xr10:uidLastSave="{00000000-0000-0000-0000-000000000000}"/>
  <bookViews>
    <workbookView xWindow="0" yWindow="660" windowWidth="30240" windowHeight="17380" xr2:uid="{00000000-000D-0000-FFFF-FFFF00000000}"/>
  </bookViews>
  <sheets>
    <sheet name="Read Me" sheetId="1" r:id="rId1"/>
    <sheet name="Summary" sheetId="2" r:id="rId2"/>
    <sheet name="App A District Summary" sheetId="3" r:id="rId3"/>
    <sheet name="App B District Per Student" sheetId="4" r:id="rId4"/>
    <sheet name="App C Category Changes" sheetId="5" r:id="rId5"/>
    <sheet name="App D Annual Totals" sheetId="6" r:id="rId6"/>
    <sheet name="Statewide Annual" sheetId="7" r:id="rId7"/>
    <sheet name="Group Per Student" sheetId="8" r:id="rId8"/>
    <sheet name="District Category Per Student" sheetId="9" r:id="rId9"/>
    <sheet name="Enrollment" sheetId="10" r:id="rId10"/>
    <sheet name="Baseline Check" sheetId="11" r:id="rId11"/>
    <sheet name="Methodology &amp; Sources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11" l="1"/>
  <c r="C17" i="11" s="1"/>
  <c r="E17" i="11" s="1"/>
  <c r="B16" i="11"/>
  <c r="C16" i="11" s="1"/>
  <c r="E16" i="11" s="1"/>
  <c r="B15" i="11"/>
  <c r="C15" i="11" s="1"/>
  <c r="E15" i="11" s="1"/>
  <c r="D11" i="11"/>
  <c r="E11" i="11" s="1"/>
  <c r="D10" i="11"/>
  <c r="E10" i="11" s="1"/>
  <c r="D9" i="11"/>
  <c r="E9" i="11" s="1"/>
  <c r="D8" i="11"/>
  <c r="E8" i="11" s="1"/>
  <c r="D7" i="11"/>
  <c r="E7" i="11" s="1"/>
  <c r="D6" i="11"/>
  <c r="E6" i="11" s="1"/>
  <c r="E57" i="10"/>
  <c r="F57" i="10" s="1"/>
  <c r="E56" i="10"/>
  <c r="F56" i="10" s="1"/>
  <c r="E55" i="10"/>
  <c r="F55" i="10" s="1"/>
  <c r="E54" i="10"/>
  <c r="F54" i="10" s="1"/>
  <c r="E53" i="10"/>
  <c r="F53" i="10" s="1"/>
  <c r="E52" i="10"/>
  <c r="F52" i="10" s="1"/>
  <c r="E51" i="10"/>
  <c r="F51" i="10" s="1"/>
  <c r="E50" i="10"/>
  <c r="F50" i="10" s="1"/>
  <c r="E49" i="10"/>
  <c r="F49" i="10" s="1"/>
  <c r="E48" i="10"/>
  <c r="F48" i="10" s="1"/>
  <c r="E47" i="10"/>
  <c r="F47" i="10" s="1"/>
  <c r="E46" i="10"/>
  <c r="F46" i="10" s="1"/>
  <c r="E45" i="10"/>
  <c r="F45" i="10" s="1"/>
  <c r="E44" i="10"/>
  <c r="F44" i="10" s="1"/>
  <c r="E43" i="10"/>
  <c r="F43" i="10" s="1"/>
  <c r="E42" i="10"/>
  <c r="F42" i="10" s="1"/>
  <c r="E41" i="10"/>
  <c r="F41" i="10" s="1"/>
  <c r="E40" i="10"/>
  <c r="F40" i="10" s="1"/>
  <c r="E39" i="10"/>
  <c r="F39" i="10" s="1"/>
  <c r="E38" i="10"/>
  <c r="F38" i="10" s="1"/>
  <c r="E37" i="10"/>
  <c r="F37" i="10" s="1"/>
  <c r="E36" i="10"/>
  <c r="F36" i="10" s="1"/>
  <c r="E35" i="10"/>
  <c r="F35" i="10" s="1"/>
  <c r="E34" i="10"/>
  <c r="F34" i="10" s="1"/>
  <c r="E33" i="10"/>
  <c r="F33" i="10" s="1"/>
  <c r="E32" i="10"/>
  <c r="F32" i="10" s="1"/>
  <c r="E31" i="10"/>
  <c r="F31" i="10" s="1"/>
  <c r="E30" i="10"/>
  <c r="F30" i="10" s="1"/>
  <c r="E29" i="10"/>
  <c r="F29" i="10" s="1"/>
  <c r="E28" i="10"/>
  <c r="F28" i="10" s="1"/>
  <c r="E27" i="10"/>
  <c r="F27" i="10" s="1"/>
  <c r="E26" i="10"/>
  <c r="F26" i="10" s="1"/>
  <c r="E25" i="10"/>
  <c r="F25" i="10" s="1"/>
  <c r="E24" i="10"/>
  <c r="F24" i="10" s="1"/>
  <c r="E23" i="10"/>
  <c r="F23" i="10" s="1"/>
  <c r="E22" i="10"/>
  <c r="F22" i="10" s="1"/>
  <c r="E21" i="10"/>
  <c r="F21" i="10" s="1"/>
  <c r="E20" i="10"/>
  <c r="F20" i="10" s="1"/>
  <c r="E19" i="10"/>
  <c r="F19" i="10" s="1"/>
  <c r="E18" i="10"/>
  <c r="F18" i="10" s="1"/>
  <c r="E17" i="10"/>
  <c r="F17" i="10" s="1"/>
  <c r="F16" i="10"/>
  <c r="E16" i="10"/>
  <c r="E15" i="10"/>
  <c r="F15" i="10" s="1"/>
  <c r="E14" i="10"/>
  <c r="F14" i="10" s="1"/>
  <c r="E13" i="10"/>
  <c r="F13" i="10" s="1"/>
  <c r="E12" i="10"/>
  <c r="F12" i="10" s="1"/>
  <c r="E11" i="10"/>
  <c r="F11" i="10" s="1"/>
  <c r="E10" i="10"/>
  <c r="F10" i="10" s="1"/>
  <c r="E9" i="10"/>
  <c r="F9" i="10" s="1"/>
  <c r="E8" i="10"/>
  <c r="F8" i="10" s="1"/>
  <c r="E7" i="10"/>
  <c r="F7" i="10" s="1"/>
  <c r="E6" i="10"/>
  <c r="F6" i="10" s="1"/>
  <c r="G57" i="9"/>
  <c r="G56" i="9"/>
  <c r="G55" i="9"/>
  <c r="G54" i="9"/>
  <c r="G53" i="9"/>
  <c r="G52" i="9"/>
  <c r="G51" i="9"/>
  <c r="G50" i="9"/>
  <c r="G49" i="9"/>
  <c r="G48" i="9"/>
  <c r="G47" i="9"/>
  <c r="G46" i="9"/>
  <c r="G45" i="9"/>
  <c r="G44" i="9"/>
  <c r="G43" i="9"/>
  <c r="G42" i="9"/>
  <c r="G41" i="9"/>
  <c r="G40" i="9"/>
  <c r="G39" i="9"/>
  <c r="G38" i="9"/>
  <c r="G37" i="9"/>
  <c r="G36" i="9"/>
  <c r="G35" i="9"/>
  <c r="G34" i="9"/>
  <c r="G33" i="9"/>
  <c r="G32" i="9"/>
  <c r="G31" i="9"/>
  <c r="G30" i="9"/>
  <c r="G29" i="9"/>
  <c r="G28" i="9"/>
  <c r="G27" i="9"/>
  <c r="G26" i="9"/>
  <c r="G25" i="9"/>
  <c r="G24" i="9"/>
  <c r="G23" i="9"/>
  <c r="G22" i="9"/>
  <c r="G21" i="9"/>
  <c r="G20" i="9"/>
  <c r="G19" i="9"/>
  <c r="G18" i="9"/>
  <c r="G17" i="9"/>
  <c r="G16" i="9"/>
  <c r="G15" i="9"/>
  <c r="G14" i="9"/>
  <c r="G13" i="9"/>
  <c r="G12" i="9"/>
  <c r="G11" i="9"/>
  <c r="G10" i="9"/>
  <c r="G9" i="9"/>
  <c r="G8" i="9"/>
  <c r="G7" i="9"/>
  <c r="G6" i="9"/>
  <c r="J11" i="8"/>
  <c r="D11" i="8"/>
  <c r="J10" i="8"/>
  <c r="K10" i="8" s="1"/>
  <c r="D10" i="8"/>
  <c r="E10" i="8" s="1"/>
  <c r="J9" i="8"/>
  <c r="K9" i="8" s="1"/>
  <c r="D9" i="8"/>
  <c r="E9" i="8" s="1"/>
  <c r="J8" i="8"/>
  <c r="K8" i="8" s="1"/>
  <c r="D8" i="8"/>
  <c r="E8" i="8" s="1"/>
  <c r="J7" i="8"/>
  <c r="K7" i="8" s="1"/>
  <c r="D7" i="8"/>
  <c r="E7" i="8" s="1"/>
  <c r="J6" i="8"/>
  <c r="K6" i="8" s="1"/>
  <c r="D6" i="8"/>
  <c r="E6" i="8" s="1"/>
  <c r="H15" i="7"/>
  <c r="H11" i="7"/>
  <c r="G11" i="7"/>
  <c r="F11" i="7"/>
  <c r="E11" i="7"/>
  <c r="D11" i="7"/>
  <c r="C11" i="7"/>
  <c r="B11" i="7"/>
  <c r="I10" i="7"/>
  <c r="J10" i="7" s="1"/>
  <c r="I9" i="7"/>
  <c r="J9" i="7" s="1"/>
  <c r="I8" i="7"/>
  <c r="J8" i="7" s="1"/>
  <c r="I7" i="7"/>
  <c r="J7" i="7" s="1"/>
  <c r="I6" i="7"/>
  <c r="G57" i="5"/>
  <c r="G56" i="5"/>
  <c r="G55" i="5"/>
  <c r="G54" i="5"/>
  <c r="G53" i="5"/>
  <c r="G52" i="5"/>
  <c r="G51" i="5"/>
  <c r="G50" i="5"/>
  <c r="G49" i="5"/>
  <c r="G48" i="5"/>
  <c r="G47" i="5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E57" i="4"/>
  <c r="F57" i="4" s="1"/>
  <c r="H57" i="4" s="1"/>
  <c r="C57" i="4"/>
  <c r="G57" i="4" s="1"/>
  <c r="E56" i="4"/>
  <c r="F56" i="4" s="1"/>
  <c r="H56" i="4" s="1"/>
  <c r="C56" i="4"/>
  <c r="G56" i="4" s="1"/>
  <c r="E55" i="4"/>
  <c r="F55" i="4" s="1"/>
  <c r="H55" i="4" s="1"/>
  <c r="C55" i="4"/>
  <c r="G55" i="4" s="1"/>
  <c r="E54" i="4"/>
  <c r="F54" i="4" s="1"/>
  <c r="H54" i="4" s="1"/>
  <c r="C54" i="4"/>
  <c r="G54" i="4" s="1"/>
  <c r="E53" i="4"/>
  <c r="F53" i="4" s="1"/>
  <c r="H53" i="4" s="1"/>
  <c r="C53" i="4"/>
  <c r="G53" i="4" s="1"/>
  <c r="E52" i="4"/>
  <c r="F52" i="4" s="1"/>
  <c r="H52" i="4" s="1"/>
  <c r="C52" i="4"/>
  <c r="G52" i="4" s="1"/>
  <c r="E51" i="4"/>
  <c r="F51" i="4" s="1"/>
  <c r="H51" i="4" s="1"/>
  <c r="C51" i="4"/>
  <c r="G51" i="4" s="1"/>
  <c r="E50" i="4"/>
  <c r="F50" i="4" s="1"/>
  <c r="H50" i="4" s="1"/>
  <c r="C50" i="4"/>
  <c r="G50" i="4" s="1"/>
  <c r="E49" i="4"/>
  <c r="F49" i="4" s="1"/>
  <c r="H49" i="4" s="1"/>
  <c r="C49" i="4"/>
  <c r="E48" i="4"/>
  <c r="F48" i="4" s="1"/>
  <c r="H48" i="4" s="1"/>
  <c r="C48" i="4"/>
  <c r="G48" i="4" s="1"/>
  <c r="E47" i="4"/>
  <c r="F47" i="4" s="1"/>
  <c r="H47" i="4" s="1"/>
  <c r="C47" i="4"/>
  <c r="G47" i="4" s="1"/>
  <c r="E46" i="4"/>
  <c r="F46" i="4" s="1"/>
  <c r="H46" i="4" s="1"/>
  <c r="C46" i="4"/>
  <c r="E45" i="4"/>
  <c r="F45" i="4" s="1"/>
  <c r="H45" i="4" s="1"/>
  <c r="C45" i="4"/>
  <c r="E44" i="4"/>
  <c r="F44" i="4" s="1"/>
  <c r="H44" i="4" s="1"/>
  <c r="C44" i="4"/>
  <c r="G44" i="4" s="1"/>
  <c r="E43" i="4"/>
  <c r="F43" i="4" s="1"/>
  <c r="C43" i="4"/>
  <c r="E42" i="4"/>
  <c r="F42" i="4" s="1"/>
  <c r="H42" i="4" s="1"/>
  <c r="C42" i="4"/>
  <c r="G42" i="4" s="1"/>
  <c r="E41" i="4"/>
  <c r="F41" i="4" s="1"/>
  <c r="H41" i="4" s="1"/>
  <c r="C41" i="4"/>
  <c r="G41" i="4" s="1"/>
  <c r="E40" i="4"/>
  <c r="F40" i="4" s="1"/>
  <c r="H40" i="4" s="1"/>
  <c r="C40" i="4"/>
  <c r="G40" i="4" s="1"/>
  <c r="E39" i="4"/>
  <c r="F39" i="4" s="1"/>
  <c r="H39" i="4" s="1"/>
  <c r="C39" i="4"/>
  <c r="G39" i="4" s="1"/>
  <c r="E38" i="4"/>
  <c r="F38" i="4" s="1"/>
  <c r="H38" i="4" s="1"/>
  <c r="C38" i="4"/>
  <c r="G38" i="4" s="1"/>
  <c r="E37" i="4"/>
  <c r="F37" i="4" s="1"/>
  <c r="H37" i="4" s="1"/>
  <c r="C37" i="4"/>
  <c r="G37" i="4" s="1"/>
  <c r="E36" i="4"/>
  <c r="F36" i="4" s="1"/>
  <c r="H36" i="4" s="1"/>
  <c r="C36" i="4"/>
  <c r="G36" i="4" s="1"/>
  <c r="E35" i="4"/>
  <c r="F35" i="4" s="1"/>
  <c r="H35" i="4" s="1"/>
  <c r="C35" i="4"/>
  <c r="E34" i="4"/>
  <c r="F34" i="4" s="1"/>
  <c r="H34" i="4" s="1"/>
  <c r="C34" i="4"/>
  <c r="G34" i="4" s="1"/>
  <c r="E33" i="4"/>
  <c r="F33" i="4" s="1"/>
  <c r="H33" i="4" s="1"/>
  <c r="C33" i="4"/>
  <c r="G33" i="4" s="1"/>
  <c r="E32" i="4"/>
  <c r="F32" i="4" s="1"/>
  <c r="H32" i="4" s="1"/>
  <c r="C32" i="4"/>
  <c r="G32" i="4" s="1"/>
  <c r="E31" i="4"/>
  <c r="F31" i="4" s="1"/>
  <c r="C31" i="4"/>
  <c r="E30" i="4"/>
  <c r="F30" i="4" s="1"/>
  <c r="H30" i="4" s="1"/>
  <c r="C30" i="4"/>
  <c r="G30" i="4" s="1"/>
  <c r="E29" i="4"/>
  <c r="F29" i="4" s="1"/>
  <c r="H29" i="4" s="1"/>
  <c r="C29" i="4"/>
  <c r="G29" i="4" s="1"/>
  <c r="E28" i="4"/>
  <c r="F28" i="4" s="1"/>
  <c r="H28" i="4" s="1"/>
  <c r="C28" i="4"/>
  <c r="G28" i="4" s="1"/>
  <c r="E27" i="4"/>
  <c r="F27" i="4" s="1"/>
  <c r="H27" i="4" s="1"/>
  <c r="C27" i="4"/>
  <c r="G27" i="4" s="1"/>
  <c r="E26" i="4"/>
  <c r="F26" i="4" s="1"/>
  <c r="H26" i="4" s="1"/>
  <c r="C26" i="4"/>
  <c r="G26" i="4" s="1"/>
  <c r="E25" i="4"/>
  <c r="F25" i="4" s="1"/>
  <c r="H25" i="4" s="1"/>
  <c r="C25" i="4"/>
  <c r="G25" i="4" s="1"/>
  <c r="E24" i="4"/>
  <c r="F24" i="4" s="1"/>
  <c r="H24" i="4" s="1"/>
  <c r="C24" i="4"/>
  <c r="G24" i="4" s="1"/>
  <c r="E23" i="4"/>
  <c r="F23" i="4" s="1"/>
  <c r="H23" i="4" s="1"/>
  <c r="C23" i="4"/>
  <c r="G23" i="4" s="1"/>
  <c r="E22" i="4"/>
  <c r="F22" i="4" s="1"/>
  <c r="H22" i="4" s="1"/>
  <c r="C22" i="4"/>
  <c r="G22" i="4" s="1"/>
  <c r="E21" i="4"/>
  <c r="F21" i="4" s="1"/>
  <c r="H21" i="4" s="1"/>
  <c r="C21" i="4"/>
  <c r="G21" i="4" s="1"/>
  <c r="E20" i="4"/>
  <c r="F20" i="4" s="1"/>
  <c r="H20" i="4" s="1"/>
  <c r="C20" i="4"/>
  <c r="G20" i="4" s="1"/>
  <c r="E19" i="4"/>
  <c r="F19" i="4" s="1"/>
  <c r="C19" i="4"/>
  <c r="E18" i="4"/>
  <c r="F18" i="4" s="1"/>
  <c r="H18" i="4" s="1"/>
  <c r="C18" i="4"/>
  <c r="G18" i="4" s="1"/>
  <c r="E17" i="4"/>
  <c r="F17" i="4" s="1"/>
  <c r="H17" i="4" s="1"/>
  <c r="C17" i="4"/>
  <c r="G17" i="4" s="1"/>
  <c r="E16" i="4"/>
  <c r="F16" i="4" s="1"/>
  <c r="H16" i="4" s="1"/>
  <c r="C16" i="4"/>
  <c r="G16" i="4" s="1"/>
  <c r="E15" i="4"/>
  <c r="F15" i="4" s="1"/>
  <c r="H15" i="4" s="1"/>
  <c r="C15" i="4"/>
  <c r="G15" i="4" s="1"/>
  <c r="E14" i="4"/>
  <c r="F14" i="4" s="1"/>
  <c r="H14" i="4" s="1"/>
  <c r="C14" i="4"/>
  <c r="G14" i="4" s="1"/>
  <c r="E13" i="4"/>
  <c r="F13" i="4" s="1"/>
  <c r="H13" i="4" s="1"/>
  <c r="C13" i="4"/>
  <c r="G13" i="4" s="1"/>
  <c r="E12" i="4"/>
  <c r="F12" i="4" s="1"/>
  <c r="H12" i="4" s="1"/>
  <c r="C12" i="4"/>
  <c r="G12" i="4" s="1"/>
  <c r="E11" i="4"/>
  <c r="F11" i="4" s="1"/>
  <c r="H11" i="4" s="1"/>
  <c r="C11" i="4"/>
  <c r="G11" i="4" s="1"/>
  <c r="E10" i="4"/>
  <c r="F10" i="4" s="1"/>
  <c r="H10" i="4" s="1"/>
  <c r="C10" i="4"/>
  <c r="G10" i="4" s="1"/>
  <c r="E9" i="4"/>
  <c r="F9" i="4" s="1"/>
  <c r="H9" i="4" s="1"/>
  <c r="C9" i="4"/>
  <c r="G9" i="4" s="1"/>
  <c r="E8" i="4"/>
  <c r="F8" i="4" s="1"/>
  <c r="H8" i="4" s="1"/>
  <c r="C8" i="4"/>
  <c r="G8" i="4" s="1"/>
  <c r="F7" i="4"/>
  <c r="E7" i="4"/>
  <c r="C7" i="4"/>
  <c r="E6" i="4"/>
  <c r="F6" i="4" s="1"/>
  <c r="H6" i="4" s="1"/>
  <c r="C6" i="4"/>
  <c r="G6" i="4" s="1"/>
  <c r="D57" i="3"/>
  <c r="D56" i="3"/>
  <c r="E55" i="3"/>
  <c r="D55" i="3"/>
  <c r="G55" i="3" s="1"/>
  <c r="G54" i="3"/>
  <c r="D54" i="3"/>
  <c r="E54" i="3" s="1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G40" i="3"/>
  <c r="E40" i="3"/>
  <c r="D40" i="3"/>
  <c r="E39" i="3"/>
  <c r="D39" i="3"/>
  <c r="G39" i="3" s="1"/>
  <c r="D38" i="3"/>
  <c r="D37" i="3"/>
  <c r="D36" i="3"/>
  <c r="D35" i="3"/>
  <c r="D34" i="3"/>
  <c r="D33" i="3"/>
  <c r="E32" i="3"/>
  <c r="D32" i="3"/>
  <c r="G32" i="3" s="1"/>
  <c r="D31" i="3"/>
  <c r="D30" i="3"/>
  <c r="D29" i="3"/>
  <c r="D28" i="3"/>
  <c r="D27" i="3"/>
  <c r="D26" i="3"/>
  <c r="D25" i="3"/>
  <c r="D24" i="3"/>
  <c r="D23" i="3"/>
  <c r="D22" i="3"/>
  <c r="D21" i="3"/>
  <c r="G20" i="3"/>
  <c r="E20" i="3"/>
  <c r="D20" i="3"/>
  <c r="E19" i="3"/>
  <c r="D19" i="3"/>
  <c r="G19" i="3" s="1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E12" i="2"/>
  <c r="F12" i="2" s="1"/>
  <c r="D12" i="2"/>
  <c r="E11" i="2"/>
  <c r="F11" i="2" s="1"/>
  <c r="D11" i="2"/>
  <c r="E7" i="2"/>
  <c r="D7" i="2"/>
  <c r="D6" i="2"/>
  <c r="K11" i="8" l="1"/>
  <c r="E16" i="8"/>
  <c r="E11" i="8"/>
  <c r="E15" i="8"/>
  <c r="J6" i="7"/>
  <c r="I11" i="7"/>
  <c r="J11" i="7" s="1"/>
  <c r="G43" i="4"/>
  <c r="H43" i="4"/>
  <c r="G31" i="4"/>
  <c r="H31" i="4"/>
  <c r="G19" i="4"/>
  <c r="H19" i="4"/>
  <c r="H7" i="4"/>
  <c r="G7" i="4"/>
  <c r="G57" i="3"/>
  <c r="E57" i="3"/>
  <c r="E56" i="3"/>
  <c r="G56" i="3"/>
  <c r="G53" i="3"/>
  <c r="E53" i="3"/>
  <c r="G52" i="3"/>
  <c r="E52" i="3"/>
  <c r="G51" i="3"/>
  <c r="E51" i="3"/>
  <c r="E50" i="3"/>
  <c r="G50" i="3"/>
  <c r="E49" i="3"/>
  <c r="G49" i="3"/>
  <c r="E48" i="3"/>
  <c r="G48" i="3"/>
  <c r="E47" i="3"/>
  <c r="G47" i="3"/>
  <c r="E46" i="3"/>
  <c r="G46" i="3"/>
  <c r="E45" i="3"/>
  <c r="G45" i="3"/>
  <c r="E44" i="3"/>
  <c r="G44" i="3"/>
  <c r="G43" i="3"/>
  <c r="E43" i="3"/>
  <c r="E42" i="3"/>
  <c r="G42" i="3"/>
  <c r="G41" i="3"/>
  <c r="E41" i="3"/>
  <c r="E38" i="3"/>
  <c r="G38" i="3"/>
  <c r="E37" i="3"/>
  <c r="G37" i="3"/>
  <c r="G36" i="3"/>
  <c r="E36" i="3"/>
  <c r="E35" i="3"/>
  <c r="G35" i="3"/>
  <c r="G34" i="3"/>
  <c r="E34" i="3"/>
  <c r="G33" i="3"/>
  <c r="E33" i="3"/>
  <c r="G31" i="3"/>
  <c r="E31" i="3"/>
  <c r="G30" i="3"/>
  <c r="E30" i="3"/>
  <c r="E29" i="3"/>
  <c r="G29" i="3"/>
  <c r="G28" i="3"/>
  <c r="E28" i="3"/>
  <c r="G27" i="3"/>
  <c r="E27" i="3"/>
  <c r="G26" i="3"/>
  <c r="E26" i="3"/>
  <c r="G25" i="3"/>
  <c r="E25" i="3"/>
  <c r="G24" i="3"/>
  <c r="E24" i="3"/>
  <c r="E23" i="3"/>
  <c r="G23" i="3"/>
  <c r="G22" i="3"/>
  <c r="E22" i="3"/>
  <c r="G21" i="3"/>
  <c r="E21" i="3"/>
  <c r="G18" i="3"/>
  <c r="E18" i="3"/>
  <c r="E17" i="3"/>
  <c r="G17" i="3"/>
  <c r="E16" i="3"/>
  <c r="G16" i="3"/>
  <c r="G15" i="3"/>
  <c r="E15" i="3"/>
  <c r="G14" i="3"/>
  <c r="E14" i="3"/>
  <c r="G13" i="3"/>
  <c r="E13" i="3"/>
  <c r="G12" i="3"/>
  <c r="E12" i="3"/>
  <c r="E11" i="3"/>
  <c r="G11" i="3"/>
  <c r="G10" i="3"/>
  <c r="E10" i="3"/>
  <c r="G9" i="3"/>
  <c r="E9" i="3"/>
  <c r="G8" i="3"/>
  <c r="E8" i="3"/>
  <c r="E7" i="3"/>
  <c r="G7" i="3"/>
  <c r="E6" i="3"/>
  <c r="G6" i="3"/>
  <c r="G12" i="2"/>
  <c r="I12" i="2"/>
  <c r="G11" i="2"/>
  <c r="I11" i="2"/>
  <c r="G7" i="2"/>
  <c r="H7" i="2"/>
  <c r="E6" i="2"/>
  <c r="H6" i="2"/>
  <c r="G6" i="2"/>
  <c r="G35" i="4"/>
  <c r="G49" i="4"/>
  <c r="G46" i="4"/>
  <c r="G45" i="4"/>
</calcChain>
</file>

<file path=xl/sharedStrings.xml><?xml version="1.0" encoding="utf-8"?>
<sst xmlns="http://schemas.openxmlformats.org/spreadsheetml/2006/main" count="668" uniqueCount="331">
  <si>
    <t>The Scale of the Allotment for Basic Costs</t>
  </si>
  <si>
    <t>Excel data companion to the October 2026 NTXEC research report</t>
  </si>
  <si>
    <t>Workbook purpose</t>
  </si>
  <si>
    <t>Contents</t>
  </si>
  <si>
    <t>Purpose</t>
  </si>
  <si>
    <t>Provides the complete data underlying Appendices A through E, plus supporting analyses discussed during report development but not all printed in the appendices.</t>
  </si>
  <si>
    <t>Units</t>
  </si>
  <si>
    <t>Nominal dollars unless labeled per student. Enrollment is official TEA fall PEIMS snapshot enrollment.</t>
  </si>
  <si>
    <t>Coverage</t>
  </si>
  <si>
    <t>Statewide totals include Texas school districts and state-authorized charter schools. NTXEC totals cover the same 51 member districts throughout.</t>
  </si>
  <si>
    <t>Important</t>
  </si>
  <si>
    <t>Statewide totals already include NTXEC member districts; do not add the two groups together.</t>
  </si>
  <si>
    <t>ABC comparison</t>
  </si>
  <si>
    <t>FY2026 ABC uses near-final Summary of Finances data. The statewide total uses Run ID 47242, dated September 16, 2026.</t>
  </si>
  <si>
    <t>Interpretation</t>
  </si>
  <si>
    <t>This is a scale comparison, not a cumulative funding shortfall calculation or a claim that ABC was intended to reimburse all eligible expenditures.</t>
  </si>
  <si>
    <t>Sheet</t>
  </si>
  <si>
    <t>Summary</t>
  </si>
  <si>
    <t>Headline statewide and NTXEC aggregate and per-student comparisons.</t>
  </si>
  <si>
    <t>App A District Summary</t>
  </si>
  <si>
    <t>Appendix A: FY2020/FY2025 costs, growth, FY2026 ABC, and ABC share by district.</t>
  </si>
  <si>
    <t>App B District Per Student</t>
  </si>
  <si>
    <t>Appendix B: exact enrollment and per-student results by district.</t>
  </si>
  <si>
    <t>App C Category Changes</t>
  </si>
  <si>
    <t>Appendix C: FY2020-to-FY2025 dollar change by measured category and district.</t>
  </si>
  <si>
    <t>App D Annual Totals</t>
  </si>
  <si>
    <t>Appendix D: total identifiable expenditures by district for FY2020 through FY2025.</t>
  </si>
  <si>
    <t>Methodology &amp; Sources</t>
  </si>
  <si>
    <t>Appendix E sources plus PEIMS crosswalk, exclusions, and calculation notes.</t>
  </si>
  <si>
    <t>Statewide Annual</t>
  </si>
  <si>
    <t>Statewide expenditure totals by category for FY2019 through FY2025.</t>
  </si>
  <si>
    <t>Group Per Student</t>
  </si>
  <si>
    <t>Statewide and NTXEC per-student category comparisons and category rankings.</t>
  </si>
  <si>
    <t>District Category Per Student</t>
  </si>
  <si>
    <t>Per-student change by category for each member district.</t>
  </si>
  <si>
    <t>Enrollment</t>
  </si>
  <si>
    <t>Exact official TEA enrollment counts for the 51 districts.</t>
  </si>
  <si>
    <t>Baseline Check</t>
  </si>
  <si>
    <t>FY2019/FY2020 baseline review and sensitivity scenarios.</t>
  </si>
  <si>
    <t>Report Data Summary</t>
  </si>
  <si>
    <t>Final report methodology and September 2026 near-final ABC data</t>
  </si>
  <si>
    <t>Group</t>
  </si>
  <si>
    <t>FY2020 Costs</t>
  </si>
  <si>
    <t>FY2025 Costs</t>
  </si>
  <si>
    <t>Increase</t>
  </si>
  <si>
    <t>% Increase</t>
  </si>
  <si>
    <t>FY2026 ABC</t>
  </si>
  <si>
    <t>ABC as % of Increase</t>
  </si>
  <si>
    <t>Increase Beyond ABC</t>
  </si>
  <si>
    <t>Statewide</t>
  </si>
  <si>
    <t>NTXEC Member Districts</t>
  </si>
  <si>
    <t>FY2020 Enrollment</t>
  </si>
  <si>
    <t>FY2025 Enrollment</t>
  </si>
  <si>
    <t>FY2020 Cost per Student</t>
  </si>
  <si>
    <t>FY2025 Cost per Student</t>
  </si>
  <si>
    <t>Increase per Student</t>
  </si>
  <si>
    <t>ABC per Student</t>
  </si>
  <si>
    <t>Key reading notes</t>
  </si>
  <si>
    <t>Per-student result</t>
  </si>
  <si>
    <t>Controlling for enrollment produces materially similar results: ABC equals about 22.2% of the statewide per-student increase and 21.7% for NTXEC members.</t>
  </si>
  <si>
    <t>Largest increase</t>
  </si>
  <si>
    <t>District-paid TRS and TRS-Care costs produced the largest measured increase for both groups.</t>
  </si>
  <si>
    <t>Fastest growth</t>
  </si>
  <si>
    <t>Property and casualty insurance was the fastest-growing measured category from FY2020 to FY2025.</t>
  </si>
  <si>
    <t>Retired-teacher hiring</t>
  </si>
  <si>
    <t>Not separately measurable in statewide PEIMS data. Some related TRS surcharges may be included in Object 6146.</t>
  </si>
  <si>
    <t>Appendix A: NTXEC Member District Summary</t>
  </si>
  <si>
    <t>Identifiable expenditures and FY2026 Allotment for Basic Costs</t>
  </si>
  <si>
    <t>District</t>
  </si>
  <si>
    <t>FY2020 Identifiable Costs</t>
  </si>
  <si>
    <t>FY2025 Identifiable Costs</t>
  </si>
  <si>
    <t>Percent Increase</t>
  </si>
  <si>
    <t>ABC as Percent of Increase</t>
  </si>
  <si>
    <t>Aledo ISD</t>
  </si>
  <si>
    <t>Allen ISD</t>
  </si>
  <si>
    <t>Anna ISD</t>
  </si>
  <si>
    <t>Argyle ISD</t>
  </si>
  <si>
    <t>Arlington ISD</t>
  </si>
  <si>
    <t>Athens ISD</t>
  </si>
  <si>
    <t>Azle ISD</t>
  </si>
  <si>
    <t>Birdville ISD</t>
  </si>
  <si>
    <t>Bland ISD</t>
  </si>
  <si>
    <t>Blue Ridge ISD</t>
  </si>
  <si>
    <t>Boyd ISD</t>
  </si>
  <si>
    <t>Bridgeport ISD</t>
  </si>
  <si>
    <t>Caddo Mills ISD</t>
  </si>
  <si>
    <t>Campbell ISD</t>
  </si>
  <si>
    <t>Celina ISD</t>
  </si>
  <si>
    <t>Coppell ISD</t>
  </si>
  <si>
    <t>Crandall ISD</t>
  </si>
  <si>
    <t>Dallas ISD</t>
  </si>
  <si>
    <t>Denison ISD</t>
  </si>
  <si>
    <t>Denton ISD</t>
  </si>
  <si>
    <t>Dodd City ISD</t>
  </si>
  <si>
    <t>Eagle Mountain-Saginaw ISD</t>
  </si>
  <si>
    <t>Garland ISD</t>
  </si>
  <si>
    <t>Graford ISD</t>
  </si>
  <si>
    <t>Granbury ISD</t>
  </si>
  <si>
    <t>Grand Prairie ISD</t>
  </si>
  <si>
    <t>Grandview ISD</t>
  </si>
  <si>
    <t>Grapevine-Colleyville ISD</t>
  </si>
  <si>
    <t>Italy ISD</t>
  </si>
  <si>
    <t>Kaufman ISD</t>
  </si>
  <si>
    <t>Keller ISD</t>
  </si>
  <si>
    <t>Lake Dallas ISD</t>
  </si>
  <si>
    <t>Lewisville ISD</t>
  </si>
  <si>
    <t>Little Elm ISD</t>
  </si>
  <si>
    <t>Lovejoy ISD</t>
  </si>
  <si>
    <t>Mansfield ISD</t>
  </si>
  <si>
    <t>McKinney ISD</t>
  </si>
  <si>
    <t>Mesquite ISD</t>
  </si>
  <si>
    <t>Palmer ISD</t>
  </si>
  <si>
    <t>Peaster ISD</t>
  </si>
  <si>
    <t>Plano ISD</t>
  </si>
  <si>
    <t>Ponder ISD</t>
  </si>
  <si>
    <t>Red Oak ISD</t>
  </si>
  <si>
    <t>Richardson ISD</t>
  </si>
  <si>
    <t>Scurry-Rosser ISD</t>
  </si>
  <si>
    <t>Sunnyvale ISD</t>
  </si>
  <si>
    <t>Terrell ISD</t>
  </si>
  <si>
    <t>Tom Bean ISD</t>
  </si>
  <si>
    <t>Van Alstyne ISD</t>
  </si>
  <si>
    <t>Weatherford ISD</t>
  </si>
  <si>
    <t>Wylie ISD</t>
  </si>
  <si>
    <t>NTXEC Member District Total</t>
  </si>
  <si>
    <t>Appendix B: NTXEC Member District Per-Student Summary</t>
  </si>
  <si>
    <t>Official TEA fall PEIMS snapshot enrollment; FY2026 statutory ABC rate is $106 per enrolled student</t>
  </si>
  <si>
    <t>FY2020 Costs per Student</t>
  </si>
  <si>
    <t>FY2025 Costs per Student</t>
  </si>
  <si>
    <t>Percent Increase per Student</t>
  </si>
  <si>
    <t>ABC as Percent of Per-Student Increase</t>
  </si>
  <si>
    <t>Appendix C: Expenditure Increase by Category</t>
  </si>
  <si>
    <t>FY2020 to FY2025 nominal-dollar change for each NTXEC member district</t>
  </si>
  <si>
    <t>Transportation</t>
  </si>
  <si>
    <t>Other Health, Benefits &amp; Payroll Taxes</t>
  </si>
  <si>
    <t>Retirement &amp; TRS-Care (combined)</t>
  </si>
  <si>
    <t>Utilities</t>
  </si>
  <si>
    <t>Property and Casualty Insurance</t>
  </si>
  <si>
    <t>Total Increase</t>
  </si>
  <si>
    <t>Appendix D: Total Identifiable, Allowable Expenditures by Fiscal Year</t>
  </si>
  <si>
    <t>NTXEC member districts, FY2020 through FY2025</t>
  </si>
  <si>
    <t>FY2020</t>
  </si>
  <si>
    <t>FY2021</t>
  </si>
  <si>
    <t>FY2022</t>
  </si>
  <si>
    <t>FY2023</t>
  </si>
  <si>
    <t>FY2024</t>
  </si>
  <si>
    <t>FY2025</t>
  </si>
  <si>
    <t>District Total</t>
  </si>
  <si>
    <t>Statewide Identifiable Expenditures by Category</t>
  </si>
  <si>
    <t>Texas school districts and state-authorized charter schools; nominal dollars</t>
  </si>
  <si>
    <t>Expenditure Category</t>
  </si>
  <si>
    <t>FY2019</t>
  </si>
  <si>
    <t>FY2020-FY2025 Change</t>
  </si>
  <si>
    <t>% Change</t>
  </si>
  <si>
    <t>Health Insurance, Employee Benefits, &amp; Payroll Taxes</t>
  </si>
  <si>
    <t>District-Paid TRS and TRS-Care Costs</t>
  </si>
  <si>
    <t>Total</t>
  </si>
  <si>
    <t>Fiscal Year</t>
  </si>
  <si>
    <t>Year-over-Year Change</t>
  </si>
  <si>
    <t>Total Identifiable Expenditures</t>
  </si>
  <si>
    <t>Note</t>
  </si>
  <si>
    <t>Retired-teacher hiring costs are not separately measurable in statewide PEIMS data.</t>
  </si>
  <si>
    <t>Source</t>
  </si>
  <si>
    <t>TEA detailed actual PEIMS financial data; methodology and links appear on the Methodology &amp; Sources sheet.</t>
  </si>
  <si>
    <t>Per-Student Category Analysis</t>
  </si>
  <si>
    <t>Published report values; expenditures divided by fall PEIMS snapshot enrollment for the same school year</t>
  </si>
  <si>
    <t>Statewide Expenditure Category</t>
  </si>
  <si>
    <t>FY2020 per Student</t>
  </si>
  <si>
    <t>FY2025 per Student</t>
  </si>
  <si>
    <t>Change</t>
  </si>
  <si>
    <t>NTXEC Member Expenditure Category</t>
  </si>
  <si>
    <t>Comparison</t>
  </si>
  <si>
    <t>Enrollment FY2020</t>
  </si>
  <si>
    <t>Enrollment FY2025</t>
  </si>
  <si>
    <t>ABC Share of Per-Student Increase</t>
  </si>
  <si>
    <t>Scope</t>
  </si>
  <si>
    <t>Nominal-Dollar Ranking</t>
  </si>
  <si>
    <t>Per-Student Ranking</t>
  </si>
  <si>
    <t>Difference</t>
  </si>
  <si>
    <t>1 TRS/TRS-Care; 2 Transportation; 3 Benefits/Payroll; 4 P&amp;C; 5 Utilities</t>
  </si>
  <si>
    <t>1 TRS/TRS-Care; 2 Transportation; 3 P&amp;C; 4 Benefits/Payroll; 5 Utilities</t>
  </si>
  <si>
    <t>P&amp;C moves ahead of benefits/payroll.</t>
  </si>
  <si>
    <t>NTXEC Members</t>
  </si>
  <si>
    <t>1 TRS/TRS-Care; 2 Transportation; 3 P&amp;C; 4 Utilities; 5 Benefits/Payroll</t>
  </si>
  <si>
    <t>Same order</t>
  </si>
  <si>
    <t>No ranking change.</t>
  </si>
  <si>
    <t>NTXEC District Per-Student Change by Category</t>
  </si>
  <si>
    <t>FY2020 to FY2025; exact calculations from district expenditures and official TEA enrollment</t>
  </si>
  <si>
    <t>Transportation Change per Student</t>
  </si>
  <si>
    <t>Other Health, Benefits &amp; Payroll Taxes Change per Student</t>
  </si>
  <si>
    <t>Retirement &amp; TRS-Care Change per Student</t>
  </si>
  <si>
    <t>Utilities Change per Student</t>
  </si>
  <si>
    <t>Property and Casualty Insurance Change per Student</t>
  </si>
  <si>
    <t>Total Increase per Student</t>
  </si>
  <si>
    <t>Official TEA Enrollment for NTXEC Member Districts</t>
  </si>
  <si>
    <t>Fall PEIMS snapshot enrollment used in the per-student analysis</t>
  </si>
  <si>
    <t>District ID</t>
  </si>
  <si>
    <t>184907</t>
  </si>
  <si>
    <t>043901</t>
  </si>
  <si>
    <t>043902</t>
  </si>
  <si>
    <t>061910</t>
  </si>
  <si>
    <t>220901</t>
  </si>
  <si>
    <t>107901</t>
  </si>
  <si>
    <t>220915</t>
  </si>
  <si>
    <t>220902</t>
  </si>
  <si>
    <t>116915</t>
  </si>
  <si>
    <t>043917</t>
  </si>
  <si>
    <t>249902</t>
  </si>
  <si>
    <t>249903</t>
  </si>
  <si>
    <t>116901</t>
  </si>
  <si>
    <t>116910</t>
  </si>
  <si>
    <t>043903</t>
  </si>
  <si>
    <t>057922</t>
  </si>
  <si>
    <t>129901</t>
  </si>
  <si>
    <t>057905</t>
  </si>
  <si>
    <t>091903</t>
  </si>
  <si>
    <t>061901</t>
  </si>
  <si>
    <t>074904</t>
  </si>
  <si>
    <t>220918</t>
  </si>
  <si>
    <t>057909</t>
  </si>
  <si>
    <t>182902</t>
  </si>
  <si>
    <t>111901</t>
  </si>
  <si>
    <t>057910</t>
  </si>
  <si>
    <t>126904</t>
  </si>
  <si>
    <t>220906</t>
  </si>
  <si>
    <t>070907</t>
  </si>
  <si>
    <t>129903</t>
  </si>
  <si>
    <t>220907</t>
  </si>
  <si>
    <t>061912</t>
  </si>
  <si>
    <t>061902</t>
  </si>
  <si>
    <t>061914</t>
  </si>
  <si>
    <t>043919</t>
  </si>
  <si>
    <t>220908</t>
  </si>
  <si>
    <t>043907</t>
  </si>
  <si>
    <t>057914</t>
  </si>
  <si>
    <t>070910</t>
  </si>
  <si>
    <t>184908</t>
  </si>
  <si>
    <t>043910</t>
  </si>
  <si>
    <t>061906</t>
  </si>
  <si>
    <t>070911</t>
  </si>
  <si>
    <t>057916</t>
  </si>
  <si>
    <t>129910</t>
  </si>
  <si>
    <t>057919</t>
  </si>
  <si>
    <t>129906</t>
  </si>
  <si>
    <t>091918</t>
  </si>
  <si>
    <t>091908</t>
  </si>
  <si>
    <t>184903</t>
  </si>
  <si>
    <t>043914</t>
  </si>
  <si>
    <t>FY2019 Baseline Check and Sensitivity Analysis</t>
  </si>
  <si>
    <t>Review of whether FY2020 was materially depressed by COVID-related conditions</t>
  </si>
  <si>
    <t>Declined 1.7%; one of the categories most affected by campus closures.</t>
  </si>
  <si>
    <t>Increased 4.4%.</t>
  </si>
  <si>
    <t>Increased 13.8%.</t>
  </si>
  <si>
    <t>Declined 3.7%; one of the categories most affected by campus closures.</t>
  </si>
  <si>
    <t>Increased 22.4%.</t>
  </si>
  <si>
    <t>Total measured expenditures increased 3.9%; no aggregate COVID depression.</t>
  </si>
  <si>
    <t>Scenario</t>
  </si>
  <si>
    <t>Adjusted FY2020 Baseline</t>
  </si>
  <si>
    <t>Increase to FY2025</t>
  </si>
  <si>
    <t>FY2026 Statewide ABC</t>
  </si>
  <si>
    <t>Actual FY2020 baseline</t>
  </si>
  <si>
    <t>Transportation and utilities held flat at FY2019</t>
  </si>
  <si>
    <t>Transportation and utilities grow 3% from FY2019</t>
  </si>
  <si>
    <t>Conclusion</t>
  </si>
  <si>
    <t>Both sensitivity scenarios leave the principal finding materially unchanged; ABC equals approximately 21.8% or 22.5% of the adjusted statewide increase.</t>
  </si>
  <si>
    <t>Baseline choice</t>
  </si>
  <si>
    <t>FY2020 remains the preferred baseline because it was the first fiscal year following House Bill 3, while the sensitivity review addresses the foreseeable pandemic concern.</t>
  </si>
  <si>
    <t>Limitation</t>
  </si>
  <si>
    <t>The review does not establish that the pandemic had no effect on individual districts or categories; it addresses the aggregate baseline used in the report.</t>
  </si>
  <si>
    <t>Methodology, Crosswalk, and Sources</t>
  </si>
  <si>
    <t>Appendix E sources and the calculation rules used throughout the workbook</t>
  </si>
  <si>
    <t>Statutory Use</t>
  </si>
  <si>
    <t>Expenditure Included</t>
  </si>
  <si>
    <t>PEIMS Treatment</t>
  </si>
  <si>
    <t>Status</t>
  </si>
  <si>
    <t>Transportation operating costs</t>
  </si>
  <si>
    <t>Function 34, excluding vehicle-capital Objects 6631 and 6641</t>
  </si>
  <si>
    <t>Measured</t>
  </si>
  <si>
    <t>Costs associated with hiring retired teachers</t>
  </si>
  <si>
    <t>No separate measurement line</t>
  </si>
  <si>
    <t>No reliable statewide PEIMS identifier; some TRS surcharges may be included in Object 6146</t>
  </si>
  <si>
    <t>Not separately measurable</t>
  </si>
  <si>
    <t>Health insurance, employee benefits, and payroll taxes</t>
  </si>
  <si>
    <t>Health insurance (excluding district-paid TRS-Care), employee benefits, and payroll taxes</t>
  </si>
  <si>
    <t>Objects 6141, 6142, 6143, 6145, and 6149</t>
  </si>
  <si>
    <t>Contributions and other costs under Government Code Chapter 825, Subchapter E</t>
  </si>
  <si>
    <t>District-paid TRS and TRS-Care costs</t>
  </si>
  <si>
    <t>Object 6146 combines TRS and TRS-Care; TRS-Care is allowable under the health/benefits category and is not double-counted</t>
  </si>
  <si>
    <t>Measured as combined line</t>
  </si>
  <si>
    <t>Object 6259</t>
  </si>
  <si>
    <t>Property and casualty insurance</t>
  </si>
  <si>
    <t>Object 6429 only when assigned to Function 51</t>
  </si>
  <si>
    <t>Measured conservatively</t>
  </si>
  <si>
    <t>Rule</t>
  </si>
  <si>
    <t>Treatment</t>
  </si>
  <si>
    <t>State-paid on-behalf contributions</t>
  </si>
  <si>
    <t>Object 6144 excluded because the state, rather than the district, supplies the contribution.</t>
  </si>
  <si>
    <t>Double counting</t>
  </si>
  <si>
    <t>Each PEIMS account record counted once. A Function 34 record is not counted again because it also uses a selected object code.</t>
  </si>
  <si>
    <t>Statewide scope</t>
  </si>
  <si>
    <t>School districts and state-authorized charter schools, including NTXEC member districts.</t>
  </si>
  <si>
    <t>Reporting year</t>
  </si>
  <si>
    <t>Determined by the applicable TEA annual actual-data file; FUNDYEAR retained only as an account attribute.</t>
  </si>
  <si>
    <t>Dollar basis</t>
  </si>
  <si>
    <t>Nominal aggregate dollars; not adjusted for inflation.</t>
  </si>
  <si>
    <t>Official TEA fall PEIMS snapshot enrollment matched to the same school year as expenditures.</t>
  </si>
  <si>
    <t>ABC</t>
  </si>
  <si>
    <t>FY2026 near-final Summary of Finances; statewide Run ID 47242 dated September 16, 2026.</t>
  </si>
  <si>
    <t>URL</t>
  </si>
  <si>
    <t>Use</t>
  </si>
  <si>
    <t>Texas Education Code §48.161</t>
  </si>
  <si>
    <t>https://statutes.capitol.texas.gov/Docs/ED/htm/ED.48.htm</t>
  </si>
  <si>
    <t>Statutory uses and $106 rate</t>
  </si>
  <si>
    <t>House-Senate leadership statement on HB 2</t>
  </si>
  <si>
    <t>https://www.ltgov.texas.gov/2025/05/22/lt-gov-patrick-speaker-burrows-senate-house-leaders-issue-statement-on-school-finance-legislation/</t>
  </si>
  <si>
    <t>Legislative context</t>
  </si>
  <si>
    <t>TEA PEIMS Financial Data Downloads</t>
  </si>
  <si>
    <t>https://tea.texas.gov/about-tea/state-funding/state-funding-reports-and-data/peims-financial-data-downloads</t>
  </si>
  <si>
    <t>Actual financial expenditures</t>
  </si>
  <si>
    <t>TEA School District State Aid Reports</t>
  </si>
  <si>
    <t>https://tealprod.tea.state.tx.us/Tea.FspReports.Web/</t>
  </si>
  <si>
    <t>Summary of Finances and ABC</t>
  </si>
  <si>
    <t>TEA Financial Accountability System Resource Guide</t>
  </si>
  <si>
    <t>https://tea.texas.gov/finance-and-grants/financial-accountability/financial-accountability-system-resource-guide</t>
  </si>
  <si>
    <t>Function and object definitions</t>
  </si>
  <si>
    <t>TEA PEIMS Standard Reports</t>
  </si>
  <si>
    <t>https://tea.texas.gov/data-reports/student-data/standard-reports/peims-standard-reports</t>
  </si>
  <si>
    <t>Official fall enrollment</t>
  </si>
  <si>
    <t>Lovejoy ISD transportation announcement</t>
  </si>
  <si>
    <t>https://myemail.constantcontact.com/Message-from-Mike--July-24--2020.html?aid=Hxs5yOm3zVw&amp;soid=1114502746978</t>
  </si>
  <si>
    <t>District outlier context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</si>
</sst>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$#,##0;[Red]\(\$#,##0\);\-"/>
    <numFmt numFmtId="165" formatCode="0.0%;[Red]\(0.0%\);\-"/>
    <numFmt numFmtId="166" formatCode="#,##0;[Red]\(#,##0\);\-"/>
    <numFmt numFmtId="167" formatCode="\$#,##0.00;[Red]\(\$#,##0.00\);\-"/>
    <numFmt numFmtId="168" formatCode="000000"/>
  </numFmts>
  <fonts count="7">
    <font>
      <sz val="11"/>
      <name val="Carlito"/>
    </font>
    <font>
      <sz val="10"/>
      <color rgb="FF1D2939"/>
      <name val="Aptos"/>
    </font>
    <font>
      <b/>
      <sz val="16"/>
      <color rgb="FF0B2748"/>
      <name val="Aptos Display"/>
    </font>
    <font>
      <i/>
      <sz val="10"/>
      <color rgb="FF5B6573"/>
      <name val="Aptos"/>
    </font>
    <font>
      <b/>
      <sz val="10"/>
      <color rgb="FFFFFFFF"/>
      <name val="Aptos"/>
    </font>
    <font>
      <b/>
      <sz val="10"/>
      <color rgb="FF0B2748"/>
      <name val="Aptos"/>
    </font>
    <font>
      <sz val="10"/>
      <color rgb="FF0B56B7"/>
      <name val="Aptos"/>
    </font>
  </fonts>
  <fills count="5">
    <fill>
      <patternFill patternType="none"/>
    </fill>
    <fill>
      <patternFill patternType="gray125"/>
    </fill>
    <fill>
      <patternFill patternType="solid">
        <fgColor rgb="FF0B2748"/>
      </patternFill>
    </fill>
    <fill>
      <patternFill patternType="solid">
        <fgColor rgb="FFF3F5F7"/>
      </patternFill>
    </fill>
    <fill>
      <patternFill patternType="solid">
        <fgColor rgb="FFEAF2FC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D8DEE6"/>
      </bottom>
      <diagonal/>
    </border>
    <border>
      <left/>
      <right/>
      <top style="thin">
        <color rgb="FFD8DEE6"/>
      </top>
      <bottom style="thin">
        <color rgb="FFD8DEE6"/>
      </bottom>
      <diagonal/>
    </border>
    <border>
      <left/>
      <right/>
      <top style="thin">
        <color rgb="FFD8DEE6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uble">
        <color rgb="FF0B56B7"/>
      </top>
      <bottom style="thin">
        <color rgb="FF0B56B7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3" borderId="4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" fillId="2" borderId="0" xfId="0" applyFont="1" applyFill="1" applyAlignment="1">
      <alignment vertical="top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/>
    </xf>
    <xf numFmtId="0" fontId="1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/>
    </xf>
    <xf numFmtId="0" fontId="1" fillId="0" borderId="5" xfId="0" applyFont="1" applyBorder="1" applyAlignment="1">
      <alignment vertical="top" wrapText="1"/>
    </xf>
    <xf numFmtId="0" fontId="1" fillId="0" borderId="3" xfId="0" applyFont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3" borderId="4" xfId="0" applyFont="1" applyFill="1" applyBorder="1" applyAlignment="1">
      <alignment vertical="top" wrapText="1"/>
    </xf>
    <xf numFmtId="0" fontId="1" fillId="0" borderId="4" xfId="0" applyFont="1" applyBorder="1" applyAlignment="1">
      <alignment vertical="top"/>
    </xf>
    <xf numFmtId="0" fontId="4" fillId="2" borderId="6" xfId="0" applyFont="1" applyFill="1" applyBorder="1" applyAlignment="1">
      <alignment horizontal="center" vertical="center" wrapText="1"/>
    </xf>
    <xf numFmtId="164" fontId="1" fillId="0" borderId="3" xfId="0" applyNumberFormat="1" applyFont="1" applyBorder="1" applyAlignment="1">
      <alignment vertical="center"/>
    </xf>
    <xf numFmtId="164" fontId="1" fillId="0" borderId="5" xfId="0" applyNumberFormat="1" applyFont="1" applyBorder="1" applyAlignment="1">
      <alignment vertical="center"/>
    </xf>
    <xf numFmtId="165" fontId="1" fillId="0" borderId="3" xfId="0" applyNumberFormat="1" applyFont="1" applyBorder="1" applyAlignment="1">
      <alignment vertical="center"/>
    </xf>
    <xf numFmtId="165" fontId="1" fillId="0" borderId="5" xfId="0" applyNumberFormat="1" applyFont="1" applyBorder="1" applyAlignment="1">
      <alignment vertical="center"/>
    </xf>
    <xf numFmtId="166" fontId="1" fillId="0" borderId="3" xfId="0" applyNumberFormat="1" applyFont="1" applyBorder="1" applyAlignment="1">
      <alignment vertical="center"/>
    </xf>
    <xf numFmtId="166" fontId="1" fillId="0" borderId="5" xfId="0" applyNumberFormat="1" applyFont="1" applyBorder="1" applyAlignment="1">
      <alignment vertical="center"/>
    </xf>
    <xf numFmtId="167" fontId="1" fillId="0" borderId="3" xfId="0" applyNumberFormat="1" applyFont="1" applyBorder="1" applyAlignment="1">
      <alignment vertical="center"/>
    </xf>
    <xf numFmtId="167" fontId="1" fillId="0" borderId="5" xfId="0" applyNumberFormat="1" applyFont="1" applyBorder="1" applyAlignment="1">
      <alignment vertical="center"/>
    </xf>
    <xf numFmtId="164" fontId="1" fillId="3" borderId="4" xfId="0" applyNumberFormat="1" applyFont="1" applyFill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165" fontId="1" fillId="3" borderId="4" xfId="0" applyNumberFormat="1" applyFont="1" applyFill="1" applyBorder="1" applyAlignment="1">
      <alignment vertical="center"/>
    </xf>
    <xf numFmtId="165" fontId="1" fillId="0" borderId="4" xfId="0" applyNumberFormat="1" applyFont="1" applyBorder="1" applyAlignment="1">
      <alignment vertical="center"/>
    </xf>
    <xf numFmtId="0" fontId="5" fillId="4" borderId="7" xfId="0" applyFont="1" applyFill="1" applyBorder="1" applyAlignment="1">
      <alignment vertical="center"/>
    </xf>
    <xf numFmtId="164" fontId="5" fillId="4" borderId="7" xfId="0" applyNumberFormat="1" applyFont="1" applyFill="1" applyBorder="1" applyAlignment="1">
      <alignment vertical="center"/>
    </xf>
    <xf numFmtId="165" fontId="5" fillId="4" borderId="7" xfId="0" applyNumberFormat="1" applyFont="1" applyFill="1" applyBorder="1" applyAlignment="1">
      <alignment vertical="center"/>
    </xf>
    <xf numFmtId="166" fontId="1" fillId="3" borderId="4" xfId="0" applyNumberFormat="1" applyFont="1" applyFill="1" applyBorder="1" applyAlignment="1">
      <alignment vertical="center"/>
    </xf>
    <xf numFmtId="166" fontId="1" fillId="0" borderId="4" xfId="0" applyNumberFormat="1" applyFont="1" applyBorder="1" applyAlignment="1">
      <alignment vertical="center"/>
    </xf>
    <xf numFmtId="167" fontId="1" fillId="3" borderId="4" xfId="0" applyNumberFormat="1" applyFont="1" applyFill="1" applyBorder="1" applyAlignment="1">
      <alignment vertical="center"/>
    </xf>
    <xf numFmtId="167" fontId="1" fillId="0" borderId="4" xfId="0" applyNumberFormat="1" applyFont="1" applyBorder="1" applyAlignment="1">
      <alignment vertical="center"/>
    </xf>
    <xf numFmtId="166" fontId="5" fillId="4" borderId="7" xfId="0" applyNumberFormat="1" applyFont="1" applyFill="1" applyBorder="1" applyAlignment="1">
      <alignment vertical="center"/>
    </xf>
    <xf numFmtId="167" fontId="5" fillId="4" borderId="7" xfId="0" applyNumberFormat="1" applyFont="1" applyFill="1" applyBorder="1" applyAlignment="1">
      <alignment vertical="center"/>
    </xf>
    <xf numFmtId="164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68" fontId="1" fillId="0" borderId="3" xfId="0" applyNumberFormat="1" applyFont="1" applyBorder="1" applyAlignment="1">
      <alignment vertical="center"/>
    </xf>
    <xf numFmtId="168" fontId="1" fillId="3" borderId="4" xfId="0" applyNumberFormat="1" applyFont="1" applyFill="1" applyBorder="1" applyAlignment="1">
      <alignment vertical="center"/>
    </xf>
    <xf numFmtId="168" fontId="1" fillId="0" borderId="4" xfId="0" applyNumberFormat="1" applyFont="1" applyBorder="1" applyAlignment="1">
      <alignment vertical="center"/>
    </xf>
    <xf numFmtId="168" fontId="5" fillId="4" borderId="7" xfId="0" applyNumberFormat="1" applyFont="1" applyFill="1" applyBorder="1" applyAlignment="1">
      <alignment vertical="center"/>
    </xf>
    <xf numFmtId="0" fontId="5" fillId="4" borderId="7" xfId="0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</cellXfs>
  <cellStyles count="1">
    <cellStyle name="Normal" xfId="0" builtinId="0"/>
  </cellStyles>
  <dxfs count="3">
    <dxf>
      <font>
        <color rgb="FFB42318"/>
      </font>
      <fill>
        <patternFill patternType="solid">
          <bgColor rgb="FFFFF4F2"/>
        </patternFill>
      </fill>
    </dxf>
    <dxf>
      <font>
        <color rgb="FFB42318"/>
      </font>
      <fill>
        <patternFill patternType="solid">
          <bgColor rgb="FFFFF4F2"/>
        </patternFill>
      </fill>
    </dxf>
    <dxf>
      <font>
        <color rgb="FFB42318"/>
      </font>
      <fill>
        <patternFill patternType="solid">
          <bgColor rgb="FFFFF4F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A8699"/>
  </sheetPr>
  <dimension ref="A1:Z199"/>
  <sheetViews>
    <sheetView showGridLines="0" tabSelected="1" workbookViewId="0">
      <selection activeCell="E16" sqref="E16"/>
    </sheetView>
  </sheetViews>
  <sheetFormatPr baseColWidth="10" defaultColWidth="8.83203125" defaultRowHeight="14"/>
  <cols>
    <col min="1" max="1" width="28" customWidth="1"/>
    <col min="2" max="2" width="105" customWidth="1"/>
  </cols>
  <sheetData>
    <row r="1" spans="1:26" ht="20">
      <c r="A1" s="19" t="s">
        <v>0</v>
      </c>
      <c r="B1" s="20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21" t="s">
        <v>1</v>
      </c>
      <c r="B2" s="20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" customHeight="1">
      <c r="A3" s="22"/>
      <c r="B3" s="22"/>
      <c r="C3" s="4"/>
      <c r="D3" s="4"/>
      <c r="E3" s="4"/>
      <c r="F3" s="4"/>
      <c r="G3" s="4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20"/>
      <c r="B4" s="20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2" customHeight="1">
      <c r="A5" s="23" t="s">
        <v>2</v>
      </c>
      <c r="B5" s="24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0">
      <c r="A6" s="25" t="s">
        <v>4</v>
      </c>
      <c r="B6" s="26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>
      <c r="A7" s="27" t="s">
        <v>6</v>
      </c>
      <c r="B7" s="28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>
      <c r="A8" s="27" t="s">
        <v>8</v>
      </c>
      <c r="B8" s="28" t="s">
        <v>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>
      <c r="A9" s="27" t="s">
        <v>10</v>
      </c>
      <c r="B9" s="28" t="s">
        <v>11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>
      <c r="A10" s="27" t="s">
        <v>12</v>
      </c>
      <c r="B10" s="28" t="s">
        <v>13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0">
      <c r="A11" s="29" t="s">
        <v>14</v>
      </c>
      <c r="B11" s="30" t="s">
        <v>15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20"/>
      <c r="B12" s="20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2" customHeight="1">
      <c r="A13" s="23" t="s">
        <v>16</v>
      </c>
      <c r="B13" s="24" t="s">
        <v>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" customHeight="1">
      <c r="A14" s="31" t="s">
        <v>17</v>
      </c>
      <c r="B14" s="26" t="s">
        <v>18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" customHeight="1">
      <c r="A15" s="32" t="s">
        <v>19</v>
      </c>
      <c r="B15" s="33" t="s">
        <v>20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" customHeight="1">
      <c r="A16" s="34" t="s">
        <v>21</v>
      </c>
      <c r="B16" s="28" t="s">
        <v>22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" customHeight="1">
      <c r="A17" s="32" t="s">
        <v>23</v>
      </c>
      <c r="B17" s="33" t="s">
        <v>24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" customHeight="1">
      <c r="A18" s="34" t="s">
        <v>25</v>
      </c>
      <c r="B18" s="28" t="s">
        <v>26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" customHeight="1">
      <c r="A19" s="32" t="s">
        <v>27</v>
      </c>
      <c r="B19" s="33" t="s">
        <v>28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" customHeight="1">
      <c r="A20" s="34" t="s">
        <v>29</v>
      </c>
      <c r="B20" s="28" t="s">
        <v>30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" customHeight="1">
      <c r="A21" s="32" t="s">
        <v>31</v>
      </c>
      <c r="B21" s="33" t="s">
        <v>32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" customHeight="1">
      <c r="A22" s="34" t="s">
        <v>33</v>
      </c>
      <c r="B22" s="28" t="s">
        <v>34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" customHeight="1">
      <c r="A23" s="32" t="s">
        <v>35</v>
      </c>
      <c r="B23" s="33" t="s">
        <v>36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" customHeight="1">
      <c r="A24" s="34" t="s">
        <v>37</v>
      </c>
      <c r="B24" s="28" t="s">
        <v>38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B2748"/>
  </sheetPr>
  <dimension ref="A1:Z200"/>
  <sheetViews>
    <sheetView showGridLines="0" workbookViewId="0"/>
  </sheetViews>
  <sheetFormatPr baseColWidth="10" defaultColWidth="8.83203125" defaultRowHeight="14"/>
  <cols>
    <col min="1" max="1" width="28" customWidth="1"/>
    <col min="2" max="4" width="19" customWidth="1"/>
    <col min="5" max="5" width="14" customWidth="1"/>
    <col min="6" max="6" width="18" customWidth="1"/>
    <col min="7" max="9" width="20" customWidth="1"/>
  </cols>
  <sheetData>
    <row r="1" spans="1:26" ht="20">
      <c r="A1" s="2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3" t="s">
        <v>40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" customHeight="1">
      <c r="A3" s="4"/>
      <c r="B3" s="4"/>
      <c r="C3" s="4"/>
      <c r="D3" s="4"/>
      <c r="E3" s="4"/>
      <c r="F3" s="4"/>
      <c r="G3" s="4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2" customHeight="1">
      <c r="A5" s="5" t="s">
        <v>41</v>
      </c>
      <c r="B5" s="35" t="s">
        <v>42</v>
      </c>
      <c r="C5" s="35" t="s">
        <v>43</v>
      </c>
      <c r="D5" s="35" t="s">
        <v>44</v>
      </c>
      <c r="E5" s="35" t="s">
        <v>45</v>
      </c>
      <c r="F5" s="35" t="s">
        <v>46</v>
      </c>
      <c r="G5" s="35" t="s">
        <v>47</v>
      </c>
      <c r="H5" s="6" t="s">
        <v>48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" customHeight="1">
      <c r="A6" s="7" t="s">
        <v>49</v>
      </c>
      <c r="B6" s="36">
        <v>8088725655</v>
      </c>
      <c r="C6" s="36">
        <v>10810455148</v>
      </c>
      <c r="D6" s="36">
        <f>C6-B6</f>
        <v>2721729493</v>
      </c>
      <c r="E6" s="38">
        <f>D6/B6</f>
        <v>0.33648433747009066</v>
      </c>
      <c r="F6" s="36">
        <v>575671796</v>
      </c>
      <c r="G6" s="38">
        <f>F6/D6</f>
        <v>0.21150955577347672</v>
      </c>
      <c r="H6" s="36">
        <f>D6-F6</f>
        <v>2146057697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" customHeight="1">
      <c r="A7" s="9" t="s">
        <v>50</v>
      </c>
      <c r="B7" s="37">
        <v>1060372340</v>
      </c>
      <c r="C7" s="37">
        <v>1414966559</v>
      </c>
      <c r="D7" s="37">
        <f>C7-B7</f>
        <v>354594219</v>
      </c>
      <c r="E7" s="39">
        <f>D7/B7</f>
        <v>0.33440538349010501</v>
      </c>
      <c r="F7" s="37">
        <v>82061490</v>
      </c>
      <c r="G7" s="39">
        <f>F7/D7</f>
        <v>0.23142365442793641</v>
      </c>
      <c r="H7" s="37">
        <f>D7-F7</f>
        <v>272532729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2" customHeight="1">
      <c r="A10" s="5" t="s">
        <v>41</v>
      </c>
      <c r="B10" s="35" t="s">
        <v>51</v>
      </c>
      <c r="C10" s="35" t="s">
        <v>52</v>
      </c>
      <c r="D10" s="35" t="s">
        <v>53</v>
      </c>
      <c r="E10" s="35" t="s">
        <v>54</v>
      </c>
      <c r="F10" s="35" t="s">
        <v>55</v>
      </c>
      <c r="G10" s="35" t="s">
        <v>45</v>
      </c>
      <c r="H10" s="35" t="s">
        <v>56</v>
      </c>
      <c r="I10" s="6" t="s">
        <v>47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" customHeight="1">
      <c r="A11" s="7" t="s">
        <v>49</v>
      </c>
      <c r="B11" s="40">
        <v>5493940</v>
      </c>
      <c r="C11" s="40">
        <v>5544255</v>
      </c>
      <c r="D11" s="42">
        <f>B6/B11</f>
        <v>1472.2995982846555</v>
      </c>
      <c r="E11" s="42">
        <f>C6/C11</f>
        <v>1949.8481126860147</v>
      </c>
      <c r="F11" s="42">
        <f>E11-D11</f>
        <v>477.54851440135917</v>
      </c>
      <c r="G11" s="38">
        <f>F11/D11</f>
        <v>0.32435552856072269</v>
      </c>
      <c r="H11" s="42">
        <v>106</v>
      </c>
      <c r="I11" s="38">
        <f>H11/F11</f>
        <v>0.22196697676439953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" customHeight="1">
      <c r="A12" s="9" t="s">
        <v>50</v>
      </c>
      <c r="B12" s="41">
        <v>822696</v>
      </c>
      <c r="C12" s="41">
        <v>796086</v>
      </c>
      <c r="D12" s="43">
        <f>B7/B12</f>
        <v>1288.8993504283478</v>
      </c>
      <c r="E12" s="43">
        <f>C7/C12</f>
        <v>1777.4041485467651</v>
      </c>
      <c r="F12" s="43">
        <f>E12-D12</f>
        <v>488.50479811841728</v>
      </c>
      <c r="G12" s="39">
        <f>F12/D12</f>
        <v>0.37900926705880444</v>
      </c>
      <c r="H12" s="43">
        <v>106</v>
      </c>
      <c r="I12" s="39">
        <f>H12/F12</f>
        <v>0.21698865683260862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2" customHeight="1">
      <c r="A15" s="5" t="s">
        <v>57</v>
      </c>
      <c r="B15" s="6" t="s">
        <v>14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2" customHeight="1">
      <c r="A16" s="10" t="s">
        <v>58</v>
      </c>
      <c r="B16" s="7" t="s">
        <v>59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2" customHeight="1">
      <c r="A17" s="11" t="s">
        <v>60</v>
      </c>
      <c r="B17" s="8" t="s">
        <v>61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2" customHeight="1">
      <c r="A18" s="11" t="s">
        <v>62</v>
      </c>
      <c r="B18" s="8" t="s">
        <v>63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2" customHeight="1">
      <c r="A19" s="12" t="s">
        <v>64</v>
      </c>
      <c r="B19" s="9" t="s">
        <v>65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B56B7"/>
  </sheetPr>
  <dimension ref="A1:Z200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8.83203125" defaultRowHeight="14"/>
  <cols>
    <col min="1" max="1" width="32" customWidth="1"/>
    <col min="2" max="3" width="20" customWidth="1"/>
    <col min="4" max="4" width="18" customWidth="1"/>
    <col min="5" max="5" width="15" customWidth="1"/>
    <col min="6" max="6" width="17" customWidth="1"/>
    <col min="7" max="7" width="20" customWidth="1"/>
  </cols>
  <sheetData>
    <row r="1" spans="1:26" ht="20">
      <c r="A1" s="2" t="s">
        <v>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3" t="s">
        <v>67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" customHeight="1">
      <c r="A3" s="4"/>
      <c r="B3" s="4"/>
      <c r="C3" s="4"/>
      <c r="D3" s="4"/>
      <c r="E3" s="4"/>
      <c r="F3" s="4"/>
      <c r="G3" s="4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2" customHeight="1">
      <c r="A5" s="5" t="s">
        <v>68</v>
      </c>
      <c r="B5" s="35" t="s">
        <v>69</v>
      </c>
      <c r="C5" s="35" t="s">
        <v>70</v>
      </c>
      <c r="D5" s="35" t="s">
        <v>44</v>
      </c>
      <c r="E5" s="35" t="s">
        <v>71</v>
      </c>
      <c r="F5" s="35" t="s">
        <v>46</v>
      </c>
      <c r="G5" s="6" t="s">
        <v>72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" customHeight="1">
      <c r="A6" s="7" t="s">
        <v>73</v>
      </c>
      <c r="B6" s="36">
        <v>7951811</v>
      </c>
      <c r="C6" s="36">
        <v>13293557</v>
      </c>
      <c r="D6" s="36">
        <f t="shared" ref="D6:D37" si="0">C6-B6</f>
        <v>5341746</v>
      </c>
      <c r="E6" s="38">
        <f t="shared" ref="E6:E37" si="1">IF(B6=0,"",D6/B6)</f>
        <v>0.67176470869340332</v>
      </c>
      <c r="F6" s="36">
        <v>908526</v>
      </c>
      <c r="G6" s="38">
        <f t="shared" ref="G6:G37" si="2">IF(D6&lt;=0,"",F6/D6)</f>
        <v>0.17008034451656817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" customHeight="1">
      <c r="A7" s="16" t="s">
        <v>74</v>
      </c>
      <c r="B7" s="44">
        <v>27521448</v>
      </c>
      <c r="C7" s="44">
        <v>32364852</v>
      </c>
      <c r="D7" s="44">
        <f t="shared" si="0"/>
        <v>4843404</v>
      </c>
      <c r="E7" s="46">
        <f t="shared" si="1"/>
        <v>0.17598652512760229</v>
      </c>
      <c r="F7" s="44">
        <v>2128374</v>
      </c>
      <c r="G7" s="46">
        <f t="shared" si="2"/>
        <v>0.43943763518385004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" customHeight="1">
      <c r="A8" s="8" t="s">
        <v>75</v>
      </c>
      <c r="B8" s="45">
        <v>5556715</v>
      </c>
      <c r="C8" s="45">
        <v>11102256</v>
      </c>
      <c r="D8" s="45">
        <f t="shared" si="0"/>
        <v>5545541</v>
      </c>
      <c r="E8" s="47">
        <f t="shared" si="1"/>
        <v>0.99798909967489779</v>
      </c>
      <c r="F8" s="45">
        <v>707868</v>
      </c>
      <c r="G8" s="47">
        <f t="shared" si="2"/>
        <v>0.12764633784151988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" customHeight="1">
      <c r="A9" s="16" t="s">
        <v>76</v>
      </c>
      <c r="B9" s="44">
        <v>4207143</v>
      </c>
      <c r="C9" s="44">
        <v>9406625</v>
      </c>
      <c r="D9" s="44">
        <f t="shared" si="0"/>
        <v>5199482</v>
      </c>
      <c r="E9" s="46">
        <f t="shared" si="1"/>
        <v>1.2358700429246166</v>
      </c>
      <c r="F9" s="44">
        <v>692180</v>
      </c>
      <c r="G9" s="46">
        <f t="shared" si="2"/>
        <v>0.13312479973966637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" customHeight="1">
      <c r="A10" s="8" t="s">
        <v>77</v>
      </c>
      <c r="B10" s="45">
        <v>70248660</v>
      </c>
      <c r="C10" s="45">
        <v>92594342</v>
      </c>
      <c r="D10" s="45">
        <f t="shared" si="0"/>
        <v>22345682</v>
      </c>
      <c r="E10" s="47">
        <f t="shared" si="1"/>
        <v>0.31809406755943814</v>
      </c>
      <c r="F10" s="45">
        <v>5369854</v>
      </c>
      <c r="G10" s="47">
        <f t="shared" si="2"/>
        <v>0.24030835129578951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" customHeight="1">
      <c r="A11" s="16" t="s">
        <v>78</v>
      </c>
      <c r="B11" s="44">
        <v>4438797</v>
      </c>
      <c r="C11" s="44">
        <v>5609107</v>
      </c>
      <c r="D11" s="44">
        <f t="shared" si="0"/>
        <v>1170310</v>
      </c>
      <c r="E11" s="46">
        <f t="shared" si="1"/>
        <v>0.26365476952426525</v>
      </c>
      <c r="F11" s="44">
        <v>308460</v>
      </c>
      <c r="G11" s="46">
        <f t="shared" si="2"/>
        <v>0.26357119053925882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" customHeight="1">
      <c r="A12" s="8" t="s">
        <v>79</v>
      </c>
      <c r="B12" s="45">
        <v>7527186</v>
      </c>
      <c r="C12" s="45">
        <v>11856884</v>
      </c>
      <c r="D12" s="45">
        <f t="shared" si="0"/>
        <v>4329698</v>
      </c>
      <c r="E12" s="47">
        <f t="shared" si="1"/>
        <v>0.57520805251789975</v>
      </c>
      <c r="F12" s="45">
        <v>758960</v>
      </c>
      <c r="G12" s="47">
        <f t="shared" si="2"/>
        <v>0.17529167161312406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" customHeight="1">
      <c r="A13" s="16" t="s">
        <v>80</v>
      </c>
      <c r="B13" s="44">
        <v>26133339</v>
      </c>
      <c r="C13" s="44">
        <v>35611394</v>
      </c>
      <c r="D13" s="44">
        <f t="shared" si="0"/>
        <v>9478055</v>
      </c>
      <c r="E13" s="46">
        <f t="shared" si="1"/>
        <v>0.36268059737793168</v>
      </c>
      <c r="F13" s="44">
        <v>2327548</v>
      </c>
      <c r="G13" s="46">
        <f t="shared" si="2"/>
        <v>0.24557232470163973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" customHeight="1">
      <c r="A14" s="8" t="s">
        <v>81</v>
      </c>
      <c r="B14" s="45">
        <v>1018200</v>
      </c>
      <c r="C14" s="45">
        <v>1441356</v>
      </c>
      <c r="D14" s="45">
        <f t="shared" si="0"/>
        <v>423156</v>
      </c>
      <c r="E14" s="47">
        <f t="shared" si="1"/>
        <v>0.415592221567472</v>
      </c>
      <c r="F14" s="45">
        <v>81726</v>
      </c>
      <c r="G14" s="47">
        <f t="shared" si="2"/>
        <v>0.19313444687065762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" customHeight="1">
      <c r="A15" s="16" t="s">
        <v>82</v>
      </c>
      <c r="B15" s="44">
        <v>1166999</v>
      </c>
      <c r="C15" s="44">
        <v>1881975</v>
      </c>
      <c r="D15" s="44">
        <f t="shared" si="0"/>
        <v>714976</v>
      </c>
      <c r="E15" s="46">
        <f t="shared" si="1"/>
        <v>0.61266205026739529</v>
      </c>
      <c r="F15" s="44">
        <v>111300</v>
      </c>
      <c r="G15" s="46">
        <f t="shared" si="2"/>
        <v>0.15566956093631115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" customHeight="1">
      <c r="A16" s="8" t="s">
        <v>83</v>
      </c>
      <c r="B16" s="45">
        <v>2281014</v>
      </c>
      <c r="C16" s="45">
        <v>3323265</v>
      </c>
      <c r="D16" s="45">
        <f t="shared" si="0"/>
        <v>1042251</v>
      </c>
      <c r="E16" s="47">
        <f t="shared" si="1"/>
        <v>0.45692442045511339</v>
      </c>
      <c r="F16" s="45">
        <v>152746</v>
      </c>
      <c r="G16" s="47">
        <f t="shared" si="2"/>
        <v>0.14655394909671471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" customHeight="1">
      <c r="A17" s="16" t="s">
        <v>84</v>
      </c>
      <c r="B17" s="44">
        <v>3045756</v>
      </c>
      <c r="C17" s="44">
        <v>4402102</v>
      </c>
      <c r="D17" s="44">
        <f t="shared" si="0"/>
        <v>1356346</v>
      </c>
      <c r="E17" s="46">
        <f t="shared" si="1"/>
        <v>0.44532326292716817</v>
      </c>
      <c r="F17" s="44">
        <v>214544</v>
      </c>
      <c r="G17" s="46">
        <f t="shared" si="2"/>
        <v>0.1581779280508071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" customHeight="1">
      <c r="A18" s="8" t="s">
        <v>85</v>
      </c>
      <c r="B18" s="45">
        <v>1804044</v>
      </c>
      <c r="C18" s="45">
        <v>5106148</v>
      </c>
      <c r="D18" s="45">
        <f t="shared" si="0"/>
        <v>3302104</v>
      </c>
      <c r="E18" s="47">
        <f t="shared" si="1"/>
        <v>1.8303899461432205</v>
      </c>
      <c r="F18" s="45">
        <v>349376</v>
      </c>
      <c r="G18" s="47">
        <f t="shared" si="2"/>
        <v>0.10580405704968711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" customHeight="1">
      <c r="A19" s="16" t="s">
        <v>86</v>
      </c>
      <c r="B19" s="44">
        <v>513676</v>
      </c>
      <c r="C19" s="44">
        <v>774889</v>
      </c>
      <c r="D19" s="44">
        <f t="shared" si="0"/>
        <v>261213</v>
      </c>
      <c r="E19" s="46">
        <f t="shared" si="1"/>
        <v>0.5085170418707512</v>
      </c>
      <c r="F19" s="44">
        <v>30846</v>
      </c>
      <c r="G19" s="46">
        <f t="shared" si="2"/>
        <v>0.11808753775654351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" customHeight="1">
      <c r="A20" s="8" t="s">
        <v>87</v>
      </c>
      <c r="B20" s="45">
        <v>4371501</v>
      </c>
      <c r="C20" s="45">
        <v>9635473</v>
      </c>
      <c r="D20" s="45">
        <f t="shared" si="0"/>
        <v>5263972</v>
      </c>
      <c r="E20" s="47">
        <f t="shared" si="1"/>
        <v>1.2041566500842618</v>
      </c>
      <c r="F20" s="45">
        <v>671722</v>
      </c>
      <c r="G20" s="47">
        <f t="shared" si="2"/>
        <v>0.12760744168092081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" customHeight="1">
      <c r="A21" s="16" t="s">
        <v>88</v>
      </c>
      <c r="B21" s="44">
        <v>17014589</v>
      </c>
      <c r="C21" s="44">
        <v>20841739</v>
      </c>
      <c r="D21" s="44">
        <f t="shared" si="0"/>
        <v>3827150</v>
      </c>
      <c r="E21" s="46">
        <f t="shared" si="1"/>
        <v>0.2249334380042915</v>
      </c>
      <c r="F21" s="44">
        <v>1382770</v>
      </c>
      <c r="G21" s="46">
        <f t="shared" si="2"/>
        <v>0.361305410030963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" customHeight="1">
      <c r="A22" s="8" t="s">
        <v>89</v>
      </c>
      <c r="B22" s="45">
        <v>5141500</v>
      </c>
      <c r="C22" s="45">
        <v>9941687</v>
      </c>
      <c r="D22" s="45">
        <f t="shared" si="0"/>
        <v>4800187</v>
      </c>
      <c r="E22" s="47">
        <f t="shared" si="1"/>
        <v>0.93361606535057862</v>
      </c>
      <c r="F22" s="45">
        <v>789912</v>
      </c>
      <c r="G22" s="47">
        <f t="shared" si="2"/>
        <v>0.16455858907163409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" customHeight="1">
      <c r="A23" s="16" t="s">
        <v>90</v>
      </c>
      <c r="B23" s="44">
        <v>236788128</v>
      </c>
      <c r="C23" s="44">
        <v>282603871</v>
      </c>
      <c r="D23" s="44">
        <f t="shared" si="0"/>
        <v>45815743</v>
      </c>
      <c r="E23" s="46">
        <f t="shared" si="1"/>
        <v>0.19348834498999881</v>
      </c>
      <c r="F23" s="44">
        <v>14160964</v>
      </c>
      <c r="G23" s="46">
        <f t="shared" si="2"/>
        <v>0.30908511076640183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" customHeight="1">
      <c r="A24" s="8" t="s">
        <v>91</v>
      </c>
      <c r="B24" s="45">
        <v>6769336</v>
      </c>
      <c r="C24" s="45">
        <v>9644142</v>
      </c>
      <c r="D24" s="45">
        <f t="shared" si="0"/>
        <v>2874806</v>
      </c>
      <c r="E24" s="47">
        <f t="shared" si="1"/>
        <v>0.42468064814628792</v>
      </c>
      <c r="F24" s="45">
        <v>500002</v>
      </c>
      <c r="G24" s="47">
        <f t="shared" si="2"/>
        <v>0.17392547531903021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" customHeight="1">
      <c r="A25" s="16" t="s">
        <v>92</v>
      </c>
      <c r="B25" s="44">
        <v>39100295</v>
      </c>
      <c r="C25" s="44">
        <v>51644492</v>
      </c>
      <c r="D25" s="44">
        <f t="shared" si="0"/>
        <v>12544197</v>
      </c>
      <c r="E25" s="46">
        <f t="shared" si="1"/>
        <v>0.32082103216868313</v>
      </c>
      <c r="F25" s="44">
        <v>3484538</v>
      </c>
      <c r="G25" s="46">
        <f t="shared" si="2"/>
        <v>0.27778087349871816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" customHeight="1">
      <c r="A26" s="8" t="s">
        <v>93</v>
      </c>
      <c r="B26" s="45">
        <v>454275</v>
      </c>
      <c r="C26" s="45">
        <v>600451</v>
      </c>
      <c r="D26" s="45">
        <f t="shared" si="0"/>
        <v>146176</v>
      </c>
      <c r="E26" s="47">
        <f t="shared" si="1"/>
        <v>0.3217786583016895</v>
      </c>
      <c r="F26" s="45">
        <v>32648</v>
      </c>
      <c r="G26" s="47">
        <f t="shared" si="2"/>
        <v>0.2233471978984238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" customHeight="1">
      <c r="A27" s="16" t="s">
        <v>94</v>
      </c>
      <c r="B27" s="44">
        <v>24417007</v>
      </c>
      <c r="C27" s="44">
        <v>41348911</v>
      </c>
      <c r="D27" s="44">
        <f t="shared" si="0"/>
        <v>16931904</v>
      </c>
      <c r="E27" s="46">
        <f t="shared" si="1"/>
        <v>0.69344715345332864</v>
      </c>
      <c r="F27" s="44">
        <v>2558840</v>
      </c>
      <c r="G27" s="46">
        <f t="shared" si="2"/>
        <v>0.15112535483310088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" customHeight="1">
      <c r="A28" s="8" t="s">
        <v>95</v>
      </c>
      <c r="B28" s="45">
        <v>69737910</v>
      </c>
      <c r="C28" s="45">
        <v>93326863</v>
      </c>
      <c r="D28" s="45">
        <f t="shared" si="0"/>
        <v>23588953</v>
      </c>
      <c r="E28" s="47">
        <f t="shared" si="1"/>
        <v>0.33825150481280553</v>
      </c>
      <c r="F28" s="45">
        <v>5168772</v>
      </c>
      <c r="G28" s="47">
        <f t="shared" si="2"/>
        <v>0.21911833051683133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" customHeight="1">
      <c r="A29" s="16" t="s">
        <v>96</v>
      </c>
      <c r="B29" s="44">
        <v>562773</v>
      </c>
      <c r="C29" s="44">
        <v>921553</v>
      </c>
      <c r="D29" s="44">
        <f t="shared" si="0"/>
        <v>358780</v>
      </c>
      <c r="E29" s="46">
        <f t="shared" si="1"/>
        <v>0.63752170057909674</v>
      </c>
      <c r="F29" s="44">
        <v>34238</v>
      </c>
      <c r="G29" s="46">
        <f t="shared" si="2"/>
        <v>9.5428953676347628E-2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" customHeight="1">
      <c r="A30" s="8" t="s">
        <v>97</v>
      </c>
      <c r="B30" s="45">
        <v>10332981</v>
      </c>
      <c r="C30" s="45">
        <v>14799684</v>
      </c>
      <c r="D30" s="45">
        <f t="shared" si="0"/>
        <v>4466703</v>
      </c>
      <c r="E30" s="47">
        <f t="shared" si="1"/>
        <v>0.43227631987322923</v>
      </c>
      <c r="F30" s="45">
        <v>829662</v>
      </c>
      <c r="G30" s="47">
        <f t="shared" si="2"/>
        <v>0.18574371298024517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" customHeight="1">
      <c r="A31" s="16" t="s">
        <v>98</v>
      </c>
      <c r="B31" s="44">
        <v>38454818</v>
      </c>
      <c r="C31" s="44">
        <v>44418828</v>
      </c>
      <c r="D31" s="44">
        <f t="shared" si="0"/>
        <v>5964010</v>
      </c>
      <c r="E31" s="46">
        <f t="shared" si="1"/>
        <v>0.15509135942341476</v>
      </c>
      <c r="F31" s="44">
        <v>2661872</v>
      </c>
      <c r="G31" s="46">
        <f t="shared" si="2"/>
        <v>0.44632252461011968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" customHeight="1">
      <c r="A32" s="8" t="s">
        <v>99</v>
      </c>
      <c r="B32" s="45">
        <v>1507215</v>
      </c>
      <c r="C32" s="45">
        <v>2422775</v>
      </c>
      <c r="D32" s="45">
        <f t="shared" si="0"/>
        <v>915560</v>
      </c>
      <c r="E32" s="47">
        <f t="shared" si="1"/>
        <v>0.60745149165845613</v>
      </c>
      <c r="F32" s="45">
        <v>149566</v>
      </c>
      <c r="G32" s="47">
        <f t="shared" si="2"/>
        <v>0.16336012931976057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" customHeight="1">
      <c r="A33" s="16" t="s">
        <v>100</v>
      </c>
      <c r="B33" s="44">
        <v>16864053</v>
      </c>
      <c r="C33" s="44">
        <v>22898188</v>
      </c>
      <c r="D33" s="44">
        <f t="shared" si="0"/>
        <v>6034135</v>
      </c>
      <c r="E33" s="46">
        <f t="shared" si="1"/>
        <v>0.35781048600831605</v>
      </c>
      <c r="F33" s="44">
        <v>1398882</v>
      </c>
      <c r="G33" s="46">
        <f t="shared" si="2"/>
        <v>0.23182809135029295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" customHeight="1">
      <c r="A34" s="8" t="s">
        <v>101</v>
      </c>
      <c r="B34" s="45">
        <v>1078641</v>
      </c>
      <c r="C34" s="45">
        <v>1441967</v>
      </c>
      <c r="D34" s="45">
        <f t="shared" si="0"/>
        <v>363326</v>
      </c>
      <c r="E34" s="47">
        <f t="shared" si="1"/>
        <v>0.33683681595637471</v>
      </c>
      <c r="F34" s="45">
        <v>62964</v>
      </c>
      <c r="G34" s="47">
        <f t="shared" si="2"/>
        <v>0.17329891062021435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" customHeight="1">
      <c r="A35" s="16" t="s">
        <v>102</v>
      </c>
      <c r="B35" s="44">
        <v>4826165</v>
      </c>
      <c r="C35" s="44">
        <v>6900035</v>
      </c>
      <c r="D35" s="44">
        <f t="shared" si="0"/>
        <v>2073870</v>
      </c>
      <c r="E35" s="46">
        <f t="shared" si="1"/>
        <v>0.42971386183439647</v>
      </c>
      <c r="F35" s="44">
        <v>444564</v>
      </c>
      <c r="G35" s="46">
        <f t="shared" si="2"/>
        <v>0.21436444907347132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" customHeight="1">
      <c r="A36" s="8" t="s">
        <v>103</v>
      </c>
      <c r="B36" s="45">
        <v>46644914</v>
      </c>
      <c r="C36" s="45">
        <v>55358975</v>
      </c>
      <c r="D36" s="45">
        <f t="shared" si="0"/>
        <v>8714061</v>
      </c>
      <c r="E36" s="47">
        <f t="shared" si="1"/>
        <v>0.18681695929378281</v>
      </c>
      <c r="F36" s="45">
        <v>3218160</v>
      </c>
      <c r="G36" s="47">
        <f t="shared" si="2"/>
        <v>0.36930657244653209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" customHeight="1">
      <c r="A37" s="16" t="s">
        <v>104</v>
      </c>
      <c r="B37" s="44">
        <v>5130350</v>
      </c>
      <c r="C37" s="44">
        <v>6366243</v>
      </c>
      <c r="D37" s="44">
        <f t="shared" si="0"/>
        <v>1235893</v>
      </c>
      <c r="E37" s="46">
        <f t="shared" si="1"/>
        <v>0.24089837925287749</v>
      </c>
      <c r="F37" s="44">
        <v>397606</v>
      </c>
      <c r="G37" s="46">
        <f t="shared" si="2"/>
        <v>0.32171555304544974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" customHeight="1">
      <c r="A38" s="8" t="s">
        <v>105</v>
      </c>
      <c r="B38" s="45">
        <v>63311046</v>
      </c>
      <c r="C38" s="45">
        <v>82040019</v>
      </c>
      <c r="D38" s="45">
        <f t="shared" ref="D38:D69" si="3">C38-B38</f>
        <v>18728973</v>
      </c>
      <c r="E38" s="47">
        <f t="shared" ref="E38:E69" si="4">IF(B38=0,"",D38/B38)</f>
        <v>0.29582472859475423</v>
      </c>
      <c r="F38" s="45">
        <v>4898790</v>
      </c>
      <c r="G38" s="47">
        <f t="shared" ref="G38:G69" si="5">IF(D38&lt;=0,"",F38/D38)</f>
        <v>0.2615621262308403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" customHeight="1">
      <c r="A39" s="16" t="s">
        <v>106</v>
      </c>
      <c r="B39" s="44">
        <v>9934707</v>
      </c>
      <c r="C39" s="44">
        <v>16321331</v>
      </c>
      <c r="D39" s="44">
        <f t="shared" si="3"/>
        <v>6386624</v>
      </c>
      <c r="E39" s="46">
        <f t="shared" si="4"/>
        <v>0.64285982465310754</v>
      </c>
      <c r="F39" s="44">
        <v>810582</v>
      </c>
      <c r="G39" s="46">
        <f t="shared" si="5"/>
        <v>0.12691869757793789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" customHeight="1">
      <c r="A40" s="8" t="s">
        <v>107</v>
      </c>
      <c r="B40" s="45">
        <v>5697625</v>
      </c>
      <c r="C40" s="45">
        <v>5979459</v>
      </c>
      <c r="D40" s="45">
        <f t="shared" si="3"/>
        <v>281834</v>
      </c>
      <c r="E40" s="47">
        <f t="shared" si="4"/>
        <v>4.946517189179702E-2</v>
      </c>
      <c r="F40" s="45">
        <v>403754</v>
      </c>
      <c r="G40" s="47">
        <f t="shared" si="5"/>
        <v>1.4325950736958635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" customHeight="1">
      <c r="A41" s="16" t="s">
        <v>108</v>
      </c>
      <c r="B41" s="44">
        <v>41574236</v>
      </c>
      <c r="C41" s="44">
        <v>64107425</v>
      </c>
      <c r="D41" s="44">
        <f t="shared" si="3"/>
        <v>22533189</v>
      </c>
      <c r="E41" s="46">
        <f t="shared" si="4"/>
        <v>0.5419988716088493</v>
      </c>
      <c r="F41" s="44">
        <v>3653820</v>
      </c>
      <c r="G41" s="46">
        <f t="shared" si="5"/>
        <v>0.16215281378947294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" customHeight="1">
      <c r="A42" s="8" t="s">
        <v>109</v>
      </c>
      <c r="B42" s="45">
        <v>28684667</v>
      </c>
      <c r="C42" s="45">
        <v>39551339</v>
      </c>
      <c r="D42" s="45">
        <f t="shared" si="3"/>
        <v>10866672</v>
      </c>
      <c r="E42" s="47">
        <f t="shared" si="4"/>
        <v>0.37883207777869621</v>
      </c>
      <c r="F42" s="45">
        <v>2508596</v>
      </c>
      <c r="G42" s="47">
        <f t="shared" si="5"/>
        <v>0.23085227933630462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" customHeight="1">
      <c r="A43" s="16" t="s">
        <v>110</v>
      </c>
      <c r="B43" s="44">
        <v>44469054</v>
      </c>
      <c r="C43" s="44">
        <v>67685637</v>
      </c>
      <c r="D43" s="44">
        <f t="shared" si="3"/>
        <v>23216583</v>
      </c>
      <c r="E43" s="46">
        <f t="shared" si="4"/>
        <v>0.52208403174036488</v>
      </c>
      <c r="F43" s="44">
        <v>3871332</v>
      </c>
      <c r="G43" s="46">
        <f t="shared" si="5"/>
        <v>0.16674856933080978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" customHeight="1">
      <c r="A44" s="8" t="s">
        <v>111</v>
      </c>
      <c r="B44" s="45">
        <v>1619445</v>
      </c>
      <c r="C44" s="45">
        <v>2246233</v>
      </c>
      <c r="D44" s="45">
        <f t="shared" si="3"/>
        <v>626788</v>
      </c>
      <c r="E44" s="47">
        <f t="shared" si="4"/>
        <v>0.38703876945496762</v>
      </c>
      <c r="F44" s="45">
        <v>146386</v>
      </c>
      <c r="G44" s="47">
        <f t="shared" si="5"/>
        <v>0.23354946169996874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" customHeight="1">
      <c r="A45" s="16" t="s">
        <v>112</v>
      </c>
      <c r="B45" s="44">
        <v>2009399</v>
      </c>
      <c r="C45" s="44">
        <v>3214125</v>
      </c>
      <c r="D45" s="44">
        <f t="shared" si="3"/>
        <v>1204726</v>
      </c>
      <c r="E45" s="46">
        <f t="shared" si="4"/>
        <v>0.59954543622247247</v>
      </c>
      <c r="F45" s="44">
        <v>181260</v>
      </c>
      <c r="G45" s="46">
        <f t="shared" si="5"/>
        <v>0.15045744841565634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" customHeight="1">
      <c r="A46" s="8" t="s">
        <v>113</v>
      </c>
      <c r="B46" s="45">
        <v>68143297</v>
      </c>
      <c r="C46" s="45">
        <v>88686830</v>
      </c>
      <c r="D46" s="45">
        <f t="shared" si="3"/>
        <v>20543533</v>
      </c>
      <c r="E46" s="47">
        <f t="shared" si="4"/>
        <v>0.30147547747799758</v>
      </c>
      <c r="F46" s="45">
        <v>4633154</v>
      </c>
      <c r="G46" s="47">
        <f t="shared" si="5"/>
        <v>0.22552858848572929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" customHeight="1">
      <c r="A47" s="16" t="s">
        <v>114</v>
      </c>
      <c r="B47" s="44">
        <v>2350545</v>
      </c>
      <c r="C47" s="44">
        <v>3340240</v>
      </c>
      <c r="D47" s="44">
        <f t="shared" si="3"/>
        <v>989695</v>
      </c>
      <c r="E47" s="46">
        <f t="shared" si="4"/>
        <v>0.42104916093927153</v>
      </c>
      <c r="F47" s="44">
        <v>183910</v>
      </c>
      <c r="G47" s="46">
        <f t="shared" si="5"/>
        <v>0.18582492586099758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" customHeight="1">
      <c r="A48" s="8" t="s">
        <v>115</v>
      </c>
      <c r="B48" s="45">
        <v>7759309</v>
      </c>
      <c r="C48" s="45">
        <v>11373352</v>
      </c>
      <c r="D48" s="45">
        <f t="shared" si="3"/>
        <v>3614043</v>
      </c>
      <c r="E48" s="47">
        <f t="shared" si="4"/>
        <v>0.46576866574072512</v>
      </c>
      <c r="F48" s="45">
        <v>696102</v>
      </c>
      <c r="G48" s="47">
        <f t="shared" si="5"/>
        <v>0.19261032588710206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" customHeight="1">
      <c r="A49" s="16" t="s">
        <v>116</v>
      </c>
      <c r="B49" s="44">
        <v>47930917</v>
      </c>
      <c r="C49" s="44">
        <v>60434119</v>
      </c>
      <c r="D49" s="44">
        <f t="shared" si="3"/>
        <v>12503202</v>
      </c>
      <c r="E49" s="46">
        <f t="shared" si="4"/>
        <v>0.26085881060860988</v>
      </c>
      <c r="F49" s="44">
        <v>3786532</v>
      </c>
      <c r="G49" s="46">
        <f t="shared" si="5"/>
        <v>0.30284498322909603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" customHeight="1">
      <c r="A50" s="8" t="s">
        <v>117</v>
      </c>
      <c r="B50" s="45">
        <v>1418992</v>
      </c>
      <c r="C50" s="45">
        <v>1854411</v>
      </c>
      <c r="D50" s="45">
        <f t="shared" si="3"/>
        <v>435419</v>
      </c>
      <c r="E50" s="47">
        <f t="shared" si="4"/>
        <v>0.30685091952597338</v>
      </c>
      <c r="F50" s="45">
        <v>111406</v>
      </c>
      <c r="G50" s="47">
        <f t="shared" si="5"/>
        <v>0.25585929874442775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" customHeight="1">
      <c r="A51" s="16" t="s">
        <v>118</v>
      </c>
      <c r="B51" s="44">
        <v>2529724</v>
      </c>
      <c r="C51" s="44">
        <v>4098193</v>
      </c>
      <c r="D51" s="44">
        <f t="shared" si="3"/>
        <v>1568469</v>
      </c>
      <c r="E51" s="46">
        <f t="shared" si="4"/>
        <v>0.62001585943763038</v>
      </c>
      <c r="F51" s="44">
        <v>243164</v>
      </c>
      <c r="G51" s="46">
        <f t="shared" si="5"/>
        <v>0.15503271024164328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" customHeight="1">
      <c r="A52" s="8" t="s">
        <v>119</v>
      </c>
      <c r="B52" s="45">
        <v>7531654</v>
      </c>
      <c r="C52" s="45">
        <v>10527817</v>
      </c>
      <c r="D52" s="45">
        <f t="shared" si="3"/>
        <v>2996163</v>
      </c>
      <c r="E52" s="47">
        <f t="shared" si="4"/>
        <v>0.39780943203179542</v>
      </c>
      <c r="F52" s="45">
        <v>544522</v>
      </c>
      <c r="G52" s="47">
        <f t="shared" si="5"/>
        <v>0.18173977851004769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" customHeight="1">
      <c r="A53" s="16" t="s">
        <v>120</v>
      </c>
      <c r="B53" s="44">
        <v>1049151</v>
      </c>
      <c r="C53" s="44">
        <v>1552894</v>
      </c>
      <c r="D53" s="44">
        <f t="shared" si="3"/>
        <v>503743</v>
      </c>
      <c r="E53" s="46">
        <f t="shared" si="4"/>
        <v>0.48014346838538974</v>
      </c>
      <c r="F53" s="44">
        <v>80030</v>
      </c>
      <c r="G53" s="46">
        <f t="shared" si="5"/>
        <v>0.15887069398482956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" customHeight="1">
      <c r="A54" s="8" t="s">
        <v>121</v>
      </c>
      <c r="B54" s="45">
        <v>2129344</v>
      </c>
      <c r="C54" s="45">
        <v>4330275</v>
      </c>
      <c r="D54" s="45">
        <f t="shared" si="3"/>
        <v>2200931</v>
      </c>
      <c r="E54" s="47">
        <f t="shared" si="4"/>
        <v>1.0336192742929278</v>
      </c>
      <c r="F54" s="45">
        <v>302736</v>
      </c>
      <c r="G54" s="47">
        <f t="shared" si="5"/>
        <v>0.1375490644640836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" customHeight="1">
      <c r="A55" s="16" t="s">
        <v>122</v>
      </c>
      <c r="B55" s="44">
        <v>10377088</v>
      </c>
      <c r="C55" s="44">
        <v>15055898</v>
      </c>
      <c r="D55" s="44">
        <f t="shared" si="3"/>
        <v>4678810</v>
      </c>
      <c r="E55" s="46">
        <f t="shared" si="4"/>
        <v>0.45087889781796203</v>
      </c>
      <c r="F55" s="44">
        <v>859660</v>
      </c>
      <c r="G55" s="46">
        <f t="shared" si="5"/>
        <v>0.18373475306755349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" customHeight="1">
      <c r="A56" s="8" t="s">
        <v>123</v>
      </c>
      <c r="B56" s="45">
        <v>19240901</v>
      </c>
      <c r="C56" s="45">
        <v>28682333</v>
      </c>
      <c r="D56" s="45">
        <f t="shared" si="3"/>
        <v>9441432</v>
      </c>
      <c r="E56" s="47">
        <f t="shared" si="4"/>
        <v>0.49069593986269144</v>
      </c>
      <c r="F56" s="45">
        <v>2055764</v>
      </c>
      <c r="G56" s="47">
        <f t="shared" si="5"/>
        <v>0.21773858033400018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" customHeight="1">
      <c r="A57" s="48" t="s">
        <v>124</v>
      </c>
      <c r="B57" s="49">
        <v>1060372340</v>
      </c>
      <c r="C57" s="49">
        <v>1414966559</v>
      </c>
      <c r="D57" s="49">
        <f t="shared" si="3"/>
        <v>354594219</v>
      </c>
      <c r="E57" s="50">
        <f t="shared" si="4"/>
        <v>0.33440538349010501</v>
      </c>
      <c r="F57" s="49">
        <v>82061490</v>
      </c>
      <c r="G57" s="50">
        <f t="shared" si="5"/>
        <v>0.23142365442793641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B56B7"/>
  </sheetPr>
  <dimension ref="A1:Z200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8.83203125" defaultRowHeight="14"/>
  <cols>
    <col min="1" max="1" width="32" customWidth="1"/>
    <col min="2" max="2" width="17" customWidth="1"/>
    <col min="3" max="3" width="21" customWidth="1"/>
    <col min="4" max="4" width="17" customWidth="1"/>
    <col min="5" max="5" width="21" customWidth="1"/>
    <col min="6" max="6" width="19" customWidth="1"/>
    <col min="7" max="7" width="18" customWidth="1"/>
    <col min="8" max="8" width="22" customWidth="1"/>
  </cols>
  <sheetData>
    <row r="1" spans="1:26" ht="20">
      <c r="A1" s="2" t="s">
        <v>125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3" t="s">
        <v>126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" customHeight="1">
      <c r="A3" s="4"/>
      <c r="B3" s="4"/>
      <c r="C3" s="4"/>
      <c r="D3" s="4"/>
      <c r="E3" s="4"/>
      <c r="F3" s="4"/>
      <c r="G3" s="4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2" customHeight="1">
      <c r="A5" s="5" t="s">
        <v>68</v>
      </c>
      <c r="B5" s="35" t="s">
        <v>51</v>
      </c>
      <c r="C5" s="35" t="s">
        <v>127</v>
      </c>
      <c r="D5" s="35" t="s">
        <v>52</v>
      </c>
      <c r="E5" s="35" t="s">
        <v>128</v>
      </c>
      <c r="F5" s="35" t="s">
        <v>55</v>
      </c>
      <c r="G5" s="35" t="s">
        <v>129</v>
      </c>
      <c r="H5" s="6" t="s">
        <v>130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" customHeight="1">
      <c r="A6" s="7" t="s">
        <v>73</v>
      </c>
      <c r="B6" s="40">
        <v>6437</v>
      </c>
      <c r="C6" s="42">
        <f>'App A District Summary'!B6/B6</f>
        <v>1235.3287245611309</v>
      </c>
      <c r="D6" s="40">
        <v>8430</v>
      </c>
      <c r="E6" s="42">
        <f>'App A District Summary'!C6/D6</f>
        <v>1576.9344009489917</v>
      </c>
      <c r="F6" s="42">
        <f t="shared" ref="F6:F37" si="0">E6-C6</f>
        <v>341.60567638786074</v>
      </c>
      <c r="G6" s="38">
        <f t="shared" ref="G6:G37" si="1">IF(C6=0,"",F6/C6)</f>
        <v>0.2765301814779878</v>
      </c>
      <c r="H6" s="38">
        <f t="shared" ref="H6:H37" si="2">IF(F6&lt;=0,"",106/F6)</f>
        <v>0.31029929338658613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" customHeight="1">
      <c r="A7" s="16" t="s">
        <v>74</v>
      </c>
      <c r="B7" s="51">
        <v>21880</v>
      </c>
      <c r="C7" s="53">
        <f>'App A District Summary'!B7/B7</f>
        <v>1257.8358318098719</v>
      </c>
      <c r="D7" s="51">
        <v>20838</v>
      </c>
      <c r="E7" s="53">
        <f>'App A District Summary'!C7/D7</f>
        <v>1553.1649870429023</v>
      </c>
      <c r="F7" s="53">
        <f t="shared" si="0"/>
        <v>295.32915523303041</v>
      </c>
      <c r="G7" s="46">
        <f t="shared" si="1"/>
        <v>0.23479149485516554</v>
      </c>
      <c r="H7" s="46">
        <f t="shared" si="2"/>
        <v>0.35892155624242505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" customHeight="1">
      <c r="A8" s="8" t="s">
        <v>75</v>
      </c>
      <c r="B8" s="52">
        <v>3828</v>
      </c>
      <c r="C8" s="54">
        <f>'App A District Summary'!B8/B8</f>
        <v>1451.5974399164054</v>
      </c>
      <c r="D8" s="52">
        <v>6038</v>
      </c>
      <c r="E8" s="54">
        <f>'App A District Summary'!C8/D8</f>
        <v>1838.730705531633</v>
      </c>
      <c r="F8" s="54">
        <f t="shared" si="0"/>
        <v>387.13326561522763</v>
      </c>
      <c r="G8" s="47">
        <f t="shared" si="1"/>
        <v>0.26669464616686145</v>
      </c>
      <c r="H8" s="47">
        <f t="shared" si="2"/>
        <v>0.27380752163352856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" customHeight="1">
      <c r="A9" s="16" t="s">
        <v>76</v>
      </c>
      <c r="B9" s="51">
        <v>3483</v>
      </c>
      <c r="C9" s="53">
        <f>'App A District Summary'!B9/B9</f>
        <v>1207.9078380706287</v>
      </c>
      <c r="D9" s="51">
        <v>6166</v>
      </c>
      <c r="E9" s="53">
        <f>'App A District Summary'!C9/D9</f>
        <v>1525.5635744404801</v>
      </c>
      <c r="F9" s="53">
        <f t="shared" si="0"/>
        <v>317.65573636985141</v>
      </c>
      <c r="G9" s="46">
        <f t="shared" si="1"/>
        <v>0.26298011020214729</v>
      </c>
      <c r="H9" s="46">
        <f t="shared" si="2"/>
        <v>0.33369458776775429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" customHeight="1">
      <c r="A10" s="8" t="s">
        <v>77</v>
      </c>
      <c r="B10" s="52">
        <v>59532</v>
      </c>
      <c r="C10" s="54">
        <f>'App A District Summary'!B10/B10</f>
        <v>1180.0151179197742</v>
      </c>
      <c r="D10" s="52">
        <v>53339</v>
      </c>
      <c r="E10" s="54">
        <f>'App A District Summary'!C10/D10</f>
        <v>1735.9594668066518</v>
      </c>
      <c r="F10" s="54">
        <f t="shared" si="0"/>
        <v>555.94434888687761</v>
      </c>
      <c r="G10" s="47">
        <f t="shared" si="1"/>
        <v>0.47113324265450185</v>
      </c>
      <c r="H10" s="47">
        <f t="shared" si="2"/>
        <v>0.19066656619900035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" customHeight="1">
      <c r="A11" s="16" t="s">
        <v>78</v>
      </c>
      <c r="B11" s="51">
        <v>3136</v>
      </c>
      <c r="C11" s="53">
        <f>'App A District Summary'!B11/B11</f>
        <v>1415.4327168367347</v>
      </c>
      <c r="D11" s="51">
        <v>3029</v>
      </c>
      <c r="E11" s="53">
        <f>'App A District Summary'!C11/D11</f>
        <v>1851.801584681413</v>
      </c>
      <c r="F11" s="53">
        <f t="shared" si="0"/>
        <v>436.36886784467833</v>
      </c>
      <c r="G11" s="46">
        <f t="shared" si="1"/>
        <v>0.30829361413935158</v>
      </c>
      <c r="H11" s="46">
        <f t="shared" si="2"/>
        <v>0.24291375441964336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" customHeight="1">
      <c r="A12" s="8" t="s">
        <v>79</v>
      </c>
      <c r="B12" s="52">
        <v>6815</v>
      </c>
      <c r="C12" s="54">
        <f>'App A District Summary'!B12/B12</f>
        <v>1104.5027146001466</v>
      </c>
      <c r="D12" s="52">
        <v>7304</v>
      </c>
      <c r="E12" s="54">
        <f>'App A District Summary'!C12/D12</f>
        <v>1623.341182913472</v>
      </c>
      <c r="F12" s="54">
        <f t="shared" si="0"/>
        <v>518.83846831332539</v>
      </c>
      <c r="G12" s="47">
        <f t="shared" si="1"/>
        <v>0.46974847726033514</v>
      </c>
      <c r="H12" s="47">
        <f t="shared" si="2"/>
        <v>0.20430250737689487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" customHeight="1">
      <c r="A13" s="16" t="s">
        <v>80</v>
      </c>
      <c r="B13" s="51">
        <v>23576</v>
      </c>
      <c r="C13" s="53">
        <f>'App A District Summary'!B13/B13</f>
        <v>1108.472132677299</v>
      </c>
      <c r="D13" s="51">
        <v>22267</v>
      </c>
      <c r="E13" s="53">
        <f>'App A District Summary'!C13/D13</f>
        <v>1599.2901603269413</v>
      </c>
      <c r="F13" s="53">
        <f t="shared" si="0"/>
        <v>490.81802764964232</v>
      </c>
      <c r="G13" s="46">
        <f t="shared" si="1"/>
        <v>0.44278788178839174</v>
      </c>
      <c r="H13" s="46">
        <f t="shared" si="2"/>
        <v>0.21596598745078155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" customHeight="1">
      <c r="A14" s="8" t="s">
        <v>81</v>
      </c>
      <c r="B14" s="52">
        <v>726</v>
      </c>
      <c r="C14" s="54">
        <f>'App A District Summary'!B14/B14</f>
        <v>1402.4793388429753</v>
      </c>
      <c r="D14" s="52">
        <v>777</v>
      </c>
      <c r="E14" s="54">
        <f>'App A District Summary'!C14/D14</f>
        <v>1855.0270270270271</v>
      </c>
      <c r="F14" s="54">
        <f t="shared" si="0"/>
        <v>452.54768818405182</v>
      </c>
      <c r="G14" s="47">
        <f t="shared" si="1"/>
        <v>0.32267690200512827</v>
      </c>
      <c r="H14" s="47">
        <f t="shared" si="2"/>
        <v>0.23422945861318739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" customHeight="1">
      <c r="A15" s="16" t="s">
        <v>82</v>
      </c>
      <c r="B15" s="51">
        <v>921</v>
      </c>
      <c r="C15" s="53">
        <f>'App A District Summary'!B15/B15</f>
        <v>1267.0998914223669</v>
      </c>
      <c r="D15" s="51">
        <v>1048</v>
      </c>
      <c r="E15" s="53">
        <f>'App A District Summary'!C15/D15</f>
        <v>1795.7776717557251</v>
      </c>
      <c r="F15" s="53">
        <f t="shared" si="0"/>
        <v>528.67778033335821</v>
      </c>
      <c r="G15" s="46">
        <f t="shared" si="1"/>
        <v>0.41723449264911361</v>
      </c>
      <c r="H15" s="46">
        <f t="shared" si="2"/>
        <v>0.20050019869032817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" customHeight="1">
      <c r="A16" s="8" t="s">
        <v>83</v>
      </c>
      <c r="B16" s="52">
        <v>1305</v>
      </c>
      <c r="C16" s="54">
        <f>'App A District Summary'!B16/B16</f>
        <v>1747.903448275862</v>
      </c>
      <c r="D16" s="52">
        <v>1386</v>
      </c>
      <c r="E16" s="54">
        <f>'App A District Summary'!C16/D16</f>
        <v>2397.7380952380954</v>
      </c>
      <c r="F16" s="54">
        <f t="shared" si="0"/>
        <v>649.83464696223336</v>
      </c>
      <c r="G16" s="47">
        <f t="shared" si="1"/>
        <v>0.37177948679215234</v>
      </c>
      <c r="H16" s="47">
        <f t="shared" si="2"/>
        <v>0.16311841865544671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" customHeight="1">
      <c r="A17" s="16" t="s">
        <v>84</v>
      </c>
      <c r="B17" s="51">
        <v>2077</v>
      </c>
      <c r="C17" s="53">
        <f>'App A District Summary'!B17/B17</f>
        <v>1466.4207992296581</v>
      </c>
      <c r="D17" s="51">
        <v>2133</v>
      </c>
      <c r="E17" s="53">
        <f>'App A District Summary'!C17/D17</f>
        <v>2063.8077824660104</v>
      </c>
      <c r="F17" s="53">
        <f t="shared" si="0"/>
        <v>597.38698323635231</v>
      </c>
      <c r="G17" s="46">
        <f t="shared" si="1"/>
        <v>0.40737759826522668</v>
      </c>
      <c r="H17" s="46">
        <f t="shared" si="2"/>
        <v>0.17743942029962476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" customHeight="1">
      <c r="A18" s="8" t="s">
        <v>85</v>
      </c>
      <c r="B18" s="52">
        <v>1914</v>
      </c>
      <c r="C18" s="54">
        <f>'App A District Summary'!B18/B18</f>
        <v>942.55172413793105</v>
      </c>
      <c r="D18" s="52">
        <v>3073</v>
      </c>
      <c r="E18" s="54">
        <f>'App A District Summary'!C18/D18</f>
        <v>1661.616661243085</v>
      </c>
      <c r="F18" s="54">
        <f t="shared" si="0"/>
        <v>719.06493710515394</v>
      </c>
      <c r="G18" s="47">
        <f t="shared" si="1"/>
        <v>0.76289175298344425</v>
      </c>
      <c r="H18" s="47">
        <f t="shared" si="2"/>
        <v>0.14741366812674789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" customHeight="1">
      <c r="A19" s="16" t="s">
        <v>86</v>
      </c>
      <c r="B19" s="51">
        <v>302</v>
      </c>
      <c r="C19" s="53">
        <f>'App A District Summary'!B19/B19</f>
        <v>1700.9139072847681</v>
      </c>
      <c r="D19" s="51">
        <v>269</v>
      </c>
      <c r="E19" s="53">
        <f>'App A District Summary'!C19/D19</f>
        <v>2880.628252788104</v>
      </c>
      <c r="F19" s="53">
        <f t="shared" si="0"/>
        <v>1179.7143455033358</v>
      </c>
      <c r="G19" s="46">
        <f t="shared" si="1"/>
        <v>0.69357675332701441</v>
      </c>
      <c r="H19" s="46">
        <f t="shared" si="2"/>
        <v>8.9852259917017577E-2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" customHeight="1">
      <c r="A20" s="8" t="s">
        <v>87</v>
      </c>
      <c r="B20" s="52">
        <v>2831</v>
      </c>
      <c r="C20" s="54">
        <f>'App A District Summary'!B20/B20</f>
        <v>1544.1543624161075</v>
      </c>
      <c r="D20" s="52">
        <v>5324</v>
      </c>
      <c r="E20" s="54">
        <f>'App A District Summary'!C20/D20</f>
        <v>1809.818369646882</v>
      </c>
      <c r="F20" s="54">
        <f t="shared" si="0"/>
        <v>265.66400723077459</v>
      </c>
      <c r="G20" s="47">
        <f t="shared" si="1"/>
        <v>0.17204498053879499</v>
      </c>
      <c r="H20" s="47">
        <f t="shared" si="2"/>
        <v>0.39900023004591995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" customHeight="1">
      <c r="A21" s="16" t="s">
        <v>88</v>
      </c>
      <c r="B21" s="51">
        <v>13218</v>
      </c>
      <c r="C21" s="53">
        <f>'App A District Summary'!B21/B21</f>
        <v>1287.2287032834015</v>
      </c>
      <c r="D21" s="51">
        <v>13233</v>
      </c>
      <c r="E21" s="53">
        <f>'App A District Summary'!C21/D21</f>
        <v>1574.9821657976272</v>
      </c>
      <c r="F21" s="53">
        <f t="shared" si="0"/>
        <v>287.7534625142257</v>
      </c>
      <c r="G21" s="46">
        <f t="shared" si="1"/>
        <v>0.22354493943480122</v>
      </c>
      <c r="H21" s="46">
        <f t="shared" si="2"/>
        <v>0.36837089317303928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" customHeight="1">
      <c r="A22" s="8" t="s">
        <v>89</v>
      </c>
      <c r="B22" s="52">
        <v>4592</v>
      </c>
      <c r="C22" s="54">
        <f>'App A District Summary'!B22/B22</f>
        <v>1119.6646341463415</v>
      </c>
      <c r="D22" s="52">
        <v>6922</v>
      </c>
      <c r="E22" s="54">
        <f>'App A District Summary'!C22/D22</f>
        <v>1436.2448714244438</v>
      </c>
      <c r="F22" s="54">
        <f t="shared" si="0"/>
        <v>316.58023727810223</v>
      </c>
      <c r="G22" s="47">
        <f t="shared" si="1"/>
        <v>0.28274558972693675</v>
      </c>
      <c r="H22" s="47">
        <f t="shared" si="2"/>
        <v>0.33482822841807247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" customHeight="1">
      <c r="A23" s="16" t="s">
        <v>90</v>
      </c>
      <c r="B23" s="51">
        <v>153861</v>
      </c>
      <c r="C23" s="53">
        <f>'App A District Summary'!B23/B23</f>
        <v>1538.9743209780256</v>
      </c>
      <c r="D23" s="51">
        <v>139802</v>
      </c>
      <c r="E23" s="53">
        <f>'App A District Summary'!C23/D23</f>
        <v>2021.4579977396604</v>
      </c>
      <c r="F23" s="53">
        <f t="shared" si="0"/>
        <v>482.4836767616348</v>
      </c>
      <c r="G23" s="46">
        <f t="shared" si="1"/>
        <v>0.31350989433989651</v>
      </c>
      <c r="H23" s="46">
        <f t="shared" si="2"/>
        <v>0.21969655162524393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" customHeight="1">
      <c r="A24" s="8" t="s">
        <v>91</v>
      </c>
      <c r="B24" s="52">
        <v>4750</v>
      </c>
      <c r="C24" s="54">
        <f>'App A District Summary'!B24/B24</f>
        <v>1425.1233684210526</v>
      </c>
      <c r="D24" s="52">
        <v>4977</v>
      </c>
      <c r="E24" s="54">
        <f>'App A District Summary'!C24/D24</f>
        <v>1937.7420132610007</v>
      </c>
      <c r="F24" s="54">
        <f t="shared" si="0"/>
        <v>512.61864483994805</v>
      </c>
      <c r="G24" s="47">
        <f t="shared" si="1"/>
        <v>0.35970124144964194</v>
      </c>
      <c r="H24" s="47">
        <f t="shared" si="2"/>
        <v>0.20678139795928757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" customHeight="1">
      <c r="A25" s="16" t="s">
        <v>92</v>
      </c>
      <c r="B25" s="51">
        <v>30919</v>
      </c>
      <c r="C25" s="53">
        <f>'App A District Summary'!B25/B25</f>
        <v>1264.6041269122545</v>
      </c>
      <c r="D25" s="51">
        <v>33329</v>
      </c>
      <c r="E25" s="53">
        <f>'App A District Summary'!C25/D25</f>
        <v>1549.5361997059617</v>
      </c>
      <c r="F25" s="53">
        <f t="shared" si="0"/>
        <v>284.93207279370722</v>
      </c>
      <c r="G25" s="46">
        <f t="shared" si="1"/>
        <v>0.22531325553192461</v>
      </c>
      <c r="H25" s="46">
        <f t="shared" si="2"/>
        <v>0.37201849184856323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" customHeight="1">
      <c r="A26" s="8" t="s">
        <v>93</v>
      </c>
      <c r="B26" s="52">
        <v>354</v>
      </c>
      <c r="C26" s="54">
        <f>'App A District Summary'!B26/B26</f>
        <v>1283.2627118644068</v>
      </c>
      <c r="D26" s="52">
        <v>308</v>
      </c>
      <c r="E26" s="54">
        <f>'App A District Summary'!C26/D26</f>
        <v>1949.5162337662337</v>
      </c>
      <c r="F26" s="54">
        <f t="shared" si="0"/>
        <v>666.25352190182684</v>
      </c>
      <c r="G26" s="47">
        <f t="shared" si="1"/>
        <v>0.51918715921687675</v>
      </c>
      <c r="H26" s="47">
        <f t="shared" si="2"/>
        <v>0.15909859612812555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" customHeight="1">
      <c r="A27" s="16" t="s">
        <v>94</v>
      </c>
      <c r="B27" s="51">
        <v>21024</v>
      </c>
      <c r="C27" s="53">
        <f>'App A District Summary'!B27/B27</f>
        <v>1161.3873192541857</v>
      </c>
      <c r="D27" s="51">
        <v>23982</v>
      </c>
      <c r="E27" s="53">
        <f>'App A District Summary'!C27/D27</f>
        <v>1724.1644149779002</v>
      </c>
      <c r="F27" s="53">
        <f t="shared" si="0"/>
        <v>562.77709572371441</v>
      </c>
      <c r="G27" s="46">
        <f t="shared" si="1"/>
        <v>0.4845731362773239</v>
      </c>
      <c r="H27" s="46">
        <f t="shared" si="2"/>
        <v>0.188351659663205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" customHeight="1">
      <c r="A28" s="8" t="s">
        <v>95</v>
      </c>
      <c r="B28" s="52">
        <v>55701</v>
      </c>
      <c r="C28" s="54">
        <f>'App A District Summary'!B28/B28</f>
        <v>1252.0046318737545</v>
      </c>
      <c r="D28" s="52">
        <v>51021</v>
      </c>
      <c r="E28" s="54">
        <f>'App A District Summary'!C28/D28</f>
        <v>1829.1852962505634</v>
      </c>
      <c r="F28" s="54">
        <f t="shared" si="0"/>
        <v>577.18066437680886</v>
      </c>
      <c r="G28" s="47">
        <f t="shared" si="1"/>
        <v>0.46100521490323743</v>
      </c>
      <c r="H28" s="47">
        <f t="shared" si="2"/>
        <v>0.18365133578140544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" customHeight="1">
      <c r="A29" s="16" t="s">
        <v>96</v>
      </c>
      <c r="B29" s="51">
        <v>350</v>
      </c>
      <c r="C29" s="53">
        <f>'App A District Summary'!B29/B29</f>
        <v>1607.9228571428571</v>
      </c>
      <c r="D29" s="51">
        <v>339</v>
      </c>
      <c r="E29" s="53">
        <f>'App A District Summary'!C29/D29</f>
        <v>2718.4454277286136</v>
      </c>
      <c r="F29" s="53">
        <f t="shared" si="0"/>
        <v>1110.5225705857565</v>
      </c>
      <c r="G29" s="46">
        <f t="shared" si="1"/>
        <v>0.69065662301676656</v>
      </c>
      <c r="H29" s="46">
        <f t="shared" si="2"/>
        <v>9.5450558869856386E-2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" customHeight="1">
      <c r="A30" s="8" t="s">
        <v>97</v>
      </c>
      <c r="B30" s="52">
        <v>7474</v>
      </c>
      <c r="C30" s="54">
        <f>'App A District Summary'!B30/B30</f>
        <v>1382.5235483007759</v>
      </c>
      <c r="D30" s="52">
        <v>7962</v>
      </c>
      <c r="E30" s="54">
        <f>'App A District Summary'!C30/D30</f>
        <v>1858.789751318764</v>
      </c>
      <c r="F30" s="54">
        <f t="shared" si="0"/>
        <v>476.26620301798812</v>
      </c>
      <c r="G30" s="47">
        <f t="shared" si="1"/>
        <v>0.34449048162930362</v>
      </c>
      <c r="H30" s="47">
        <f t="shared" si="2"/>
        <v>0.2225646063657313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" customHeight="1">
      <c r="A31" s="16" t="s">
        <v>98</v>
      </c>
      <c r="B31" s="51">
        <v>29266</v>
      </c>
      <c r="C31" s="53">
        <f>'App A District Summary'!B31/B31</f>
        <v>1313.9758764436547</v>
      </c>
      <c r="D31" s="51">
        <v>26129</v>
      </c>
      <c r="E31" s="53">
        <f>'App A District Summary'!C31/D31</f>
        <v>1699.9819357801675</v>
      </c>
      <c r="F31" s="53">
        <f t="shared" si="0"/>
        <v>386.00605933651286</v>
      </c>
      <c r="G31" s="46">
        <f t="shared" si="1"/>
        <v>0.29376951758144809</v>
      </c>
      <c r="H31" s="46">
        <f t="shared" si="2"/>
        <v>0.27460708824674479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" customHeight="1">
      <c r="A32" s="8" t="s">
        <v>99</v>
      </c>
      <c r="B32" s="52">
        <v>1354</v>
      </c>
      <c r="C32" s="54">
        <f>'App A District Summary'!B32/B32</f>
        <v>1113.1573116691286</v>
      </c>
      <c r="D32" s="52">
        <v>1373</v>
      </c>
      <c r="E32" s="54">
        <f>'App A District Summary'!C32/D32</f>
        <v>1764.5848506919156</v>
      </c>
      <c r="F32" s="54">
        <f t="shared" si="0"/>
        <v>651.42753902278696</v>
      </c>
      <c r="G32" s="47">
        <f t="shared" si="1"/>
        <v>0.58520707917374326</v>
      </c>
      <c r="H32" s="47">
        <f t="shared" si="2"/>
        <v>0.1627195561290081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" customHeight="1">
      <c r="A33" s="16" t="s">
        <v>100</v>
      </c>
      <c r="B33" s="51">
        <v>14234</v>
      </c>
      <c r="C33" s="53">
        <f>'App A District Summary'!B33/B33</f>
        <v>1184.7725867640861</v>
      </c>
      <c r="D33" s="51">
        <v>13541</v>
      </c>
      <c r="E33" s="53">
        <f>'App A District Summary'!C33/D33</f>
        <v>1691.0263643748615</v>
      </c>
      <c r="F33" s="53">
        <f t="shared" si="0"/>
        <v>506.25377761077539</v>
      </c>
      <c r="G33" s="46">
        <f t="shared" si="1"/>
        <v>0.42730038090557332</v>
      </c>
      <c r="H33" s="46">
        <f t="shared" si="2"/>
        <v>0.20938115365826721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" customHeight="1">
      <c r="A34" s="8" t="s">
        <v>101</v>
      </c>
      <c r="B34" s="52">
        <v>640</v>
      </c>
      <c r="C34" s="54">
        <f>'App A District Summary'!B34/B34</f>
        <v>1685.3765625000001</v>
      </c>
      <c r="D34" s="52">
        <v>597</v>
      </c>
      <c r="E34" s="54">
        <f>'App A District Summary'!C34/D34</f>
        <v>2415.3551088777222</v>
      </c>
      <c r="F34" s="54">
        <f t="shared" si="0"/>
        <v>729.97854637772207</v>
      </c>
      <c r="G34" s="47">
        <f t="shared" si="1"/>
        <v>0.43312489482760447</v>
      </c>
      <c r="H34" s="47">
        <f t="shared" si="2"/>
        <v>0.14520974695213998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" customHeight="1">
      <c r="A35" s="16" t="s">
        <v>102</v>
      </c>
      <c r="B35" s="51">
        <v>4057</v>
      </c>
      <c r="C35" s="53">
        <f>'App A District Summary'!B35/B35</f>
        <v>1189.5895982252896</v>
      </c>
      <c r="D35" s="51">
        <v>4356</v>
      </c>
      <c r="E35" s="53">
        <f>'App A District Summary'!C35/D35</f>
        <v>1584.0300734618916</v>
      </c>
      <c r="F35" s="53">
        <f t="shared" si="0"/>
        <v>394.44047523660197</v>
      </c>
      <c r="G35" s="46">
        <f t="shared" si="1"/>
        <v>0.33157693697478108</v>
      </c>
      <c r="H35" s="46">
        <f t="shared" si="2"/>
        <v>0.26873509858849232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" customHeight="1">
      <c r="A36" s="8" t="s">
        <v>103</v>
      </c>
      <c r="B36" s="52">
        <v>35267</v>
      </c>
      <c r="C36" s="54">
        <f>'App A District Summary'!B36/B36</f>
        <v>1322.6221113221993</v>
      </c>
      <c r="D36" s="52">
        <v>32042</v>
      </c>
      <c r="E36" s="54">
        <f>'App A District Summary'!C36/D36</f>
        <v>1727.7003620248424</v>
      </c>
      <c r="F36" s="54">
        <f t="shared" si="0"/>
        <v>405.07825070264312</v>
      </c>
      <c r="G36" s="47">
        <f t="shared" si="1"/>
        <v>0.30626907507065215</v>
      </c>
      <c r="H36" s="47">
        <f t="shared" si="2"/>
        <v>0.2616778358653763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" customHeight="1">
      <c r="A37" s="16" t="s">
        <v>104</v>
      </c>
      <c r="B37" s="51">
        <v>3986</v>
      </c>
      <c r="C37" s="53">
        <f>'App A District Summary'!B37/B37</f>
        <v>1287.0923231309584</v>
      </c>
      <c r="D37" s="51">
        <v>3717</v>
      </c>
      <c r="E37" s="53">
        <f>'App A District Summary'!C37/D37</f>
        <v>1712.7368845843423</v>
      </c>
      <c r="F37" s="53">
        <f t="shared" si="0"/>
        <v>425.64456145338386</v>
      </c>
      <c r="G37" s="46">
        <f t="shared" si="1"/>
        <v>0.33070243198869237</v>
      </c>
      <c r="H37" s="46">
        <f t="shared" si="2"/>
        <v>0.24903407584501466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" customHeight="1">
      <c r="A38" s="8" t="s">
        <v>105</v>
      </c>
      <c r="B38" s="52">
        <v>52189</v>
      </c>
      <c r="C38" s="54">
        <f>'App A District Summary'!B38/B38</f>
        <v>1213.1109237578801</v>
      </c>
      <c r="D38" s="52">
        <v>47876</v>
      </c>
      <c r="E38" s="54">
        <f>'App A District Summary'!C38/D38</f>
        <v>1713.5938466037262</v>
      </c>
      <c r="F38" s="54">
        <f t="shared" ref="F38:F69" si="3">E38-C38</f>
        <v>500.48292284584613</v>
      </c>
      <c r="G38" s="47">
        <f t="shared" ref="G38:G69" si="4">IF(C38=0,"",F38/C38)</f>
        <v>0.41256154985027199</v>
      </c>
      <c r="H38" s="47">
        <f t="shared" ref="H38:H57" si="5">IF(F38&lt;=0,"",106/F38)</f>
        <v>0.21179543828840908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" customHeight="1">
      <c r="A39" s="16" t="s">
        <v>106</v>
      </c>
      <c r="B39" s="51">
        <v>8065</v>
      </c>
      <c r="C39" s="53">
        <f>'App A District Summary'!B39/B39</f>
        <v>1231.8297582145071</v>
      </c>
      <c r="D39" s="51">
        <v>8036</v>
      </c>
      <c r="E39" s="53">
        <f>'App A District Summary'!C39/D39</f>
        <v>2031.0267546042808</v>
      </c>
      <c r="F39" s="53">
        <f t="shared" si="3"/>
        <v>799.19699638977363</v>
      </c>
      <c r="G39" s="46">
        <f t="shared" si="4"/>
        <v>0.64878851242251279</v>
      </c>
      <c r="H39" s="46">
        <f t="shared" si="5"/>
        <v>0.13263313110389005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" customHeight="1">
      <c r="A40" s="8" t="s">
        <v>107</v>
      </c>
      <c r="B40" s="52">
        <v>4365</v>
      </c>
      <c r="C40" s="54">
        <f>'App A District Summary'!B40/B40</f>
        <v>1305.2978235967926</v>
      </c>
      <c r="D40" s="52">
        <v>4019</v>
      </c>
      <c r="E40" s="54">
        <f>'App A District Summary'!C40/D40</f>
        <v>1487.7977108733517</v>
      </c>
      <c r="F40" s="54">
        <f t="shared" si="3"/>
        <v>182.49988727655909</v>
      </c>
      <c r="G40" s="47">
        <f t="shared" si="4"/>
        <v>0.1398147487702649</v>
      </c>
      <c r="H40" s="47">
        <f t="shared" si="5"/>
        <v>0.58082227656046892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" customHeight="1">
      <c r="A41" s="16" t="s">
        <v>108</v>
      </c>
      <c r="B41" s="51">
        <v>35669</v>
      </c>
      <c r="C41" s="53">
        <f>'App A District Summary'!B41/B41</f>
        <v>1165.5565336847121</v>
      </c>
      <c r="D41" s="51">
        <v>35354</v>
      </c>
      <c r="E41" s="53">
        <f>'App A District Summary'!C41/D41</f>
        <v>1813.3004751937547</v>
      </c>
      <c r="F41" s="53">
        <f t="shared" si="3"/>
        <v>647.74394150904254</v>
      </c>
      <c r="G41" s="46">
        <f t="shared" si="4"/>
        <v>0.55573790098478393</v>
      </c>
      <c r="H41" s="46">
        <f t="shared" si="5"/>
        <v>0.16364491152638627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" customHeight="1">
      <c r="A42" s="8" t="s">
        <v>109</v>
      </c>
      <c r="B42" s="52">
        <v>24621</v>
      </c>
      <c r="C42" s="54">
        <f>'App A District Summary'!B42/B42</f>
        <v>1165.0488201129117</v>
      </c>
      <c r="D42" s="52">
        <v>23296</v>
      </c>
      <c r="E42" s="54">
        <f>'App A District Summary'!C42/D42</f>
        <v>1697.7738238324175</v>
      </c>
      <c r="F42" s="54">
        <f t="shared" si="3"/>
        <v>532.72500371950582</v>
      </c>
      <c r="G42" s="47">
        <f t="shared" si="4"/>
        <v>0.45725551970249306</v>
      </c>
      <c r="H42" s="47">
        <f t="shared" si="5"/>
        <v>0.19897695670356008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" customHeight="1">
      <c r="A43" s="16" t="s">
        <v>110</v>
      </c>
      <c r="B43" s="51">
        <v>39856</v>
      </c>
      <c r="C43" s="53">
        <f>'App A District Summary'!B43/B43</f>
        <v>1115.7430248896026</v>
      </c>
      <c r="D43" s="51">
        <v>37930</v>
      </c>
      <c r="E43" s="53">
        <f>'App A District Summary'!C43/D43</f>
        <v>1784.4881887687845</v>
      </c>
      <c r="F43" s="53">
        <f t="shared" si="3"/>
        <v>668.74516387918197</v>
      </c>
      <c r="G43" s="46">
        <f t="shared" si="4"/>
        <v>0.59937203187566523</v>
      </c>
      <c r="H43" s="46">
        <f t="shared" si="5"/>
        <v>0.15850581914510914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" customHeight="1">
      <c r="A44" s="8" t="s">
        <v>111</v>
      </c>
      <c r="B44" s="52">
        <v>1266</v>
      </c>
      <c r="C44" s="54">
        <f>'App A District Summary'!B44/B44</f>
        <v>1279.1824644549763</v>
      </c>
      <c r="D44" s="52">
        <v>1352</v>
      </c>
      <c r="E44" s="54">
        <f>'App A District Summary'!C44/D44</f>
        <v>1661.4149408284025</v>
      </c>
      <c r="F44" s="54">
        <f t="shared" si="3"/>
        <v>382.23247637342615</v>
      </c>
      <c r="G44" s="47">
        <f t="shared" si="4"/>
        <v>0.29880997198963688</v>
      </c>
      <c r="H44" s="47">
        <f t="shared" si="5"/>
        <v>0.27731814158157025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" customHeight="1">
      <c r="A45" s="16" t="s">
        <v>112</v>
      </c>
      <c r="B45" s="51">
        <v>1322</v>
      </c>
      <c r="C45" s="53">
        <f>'App A District Summary'!B45/B45</f>
        <v>1519.9689863842664</v>
      </c>
      <c r="D45" s="51">
        <v>1776</v>
      </c>
      <c r="E45" s="53">
        <f>'App A District Summary'!C45/D45</f>
        <v>1809.7550675675675</v>
      </c>
      <c r="F45" s="53">
        <f t="shared" si="3"/>
        <v>289.78608118330112</v>
      </c>
      <c r="G45" s="46">
        <f t="shared" si="4"/>
        <v>0.19065262763857455</v>
      </c>
      <c r="H45" s="46">
        <f t="shared" si="5"/>
        <v>0.36578706460698096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" customHeight="1">
      <c r="A46" s="8" t="s">
        <v>113</v>
      </c>
      <c r="B46" s="52">
        <v>52629</v>
      </c>
      <c r="C46" s="54">
        <f>'App A District Summary'!B46/B46</f>
        <v>1294.7860875182885</v>
      </c>
      <c r="D46" s="52">
        <v>46612</v>
      </c>
      <c r="E46" s="54">
        <f>'App A District Summary'!C46/D46</f>
        <v>1902.6609027718184</v>
      </c>
      <c r="F46" s="54">
        <f t="shared" si="3"/>
        <v>607.87481525352996</v>
      </c>
      <c r="G46" s="47">
        <f t="shared" si="4"/>
        <v>0.46947895186195682</v>
      </c>
      <c r="H46" s="47">
        <f t="shared" si="5"/>
        <v>0.17437800899152228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" customHeight="1">
      <c r="A47" s="16" t="s">
        <v>114</v>
      </c>
      <c r="B47" s="51">
        <v>1579</v>
      </c>
      <c r="C47" s="53">
        <f>'App A District Summary'!B47/B47</f>
        <v>1488.6288790373653</v>
      </c>
      <c r="D47" s="51">
        <v>1719</v>
      </c>
      <c r="E47" s="53">
        <f>'App A District Summary'!C47/D47</f>
        <v>1943.129726585224</v>
      </c>
      <c r="F47" s="53">
        <f t="shared" si="3"/>
        <v>454.50084754785871</v>
      </c>
      <c r="G47" s="46">
        <f t="shared" si="4"/>
        <v>0.30531508151431647</v>
      </c>
      <c r="H47" s="46">
        <f t="shared" si="5"/>
        <v>0.23322288742011257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" customHeight="1">
      <c r="A48" s="8" t="s">
        <v>115</v>
      </c>
      <c r="B48" s="52">
        <v>6067</v>
      </c>
      <c r="C48" s="54">
        <f>'App A District Summary'!B48/B48</f>
        <v>1278.9367067743531</v>
      </c>
      <c r="D48" s="52">
        <v>6696</v>
      </c>
      <c r="E48" s="54">
        <f>'App A District Summary'!C48/D48</f>
        <v>1698.5292712066905</v>
      </c>
      <c r="F48" s="54">
        <f t="shared" si="3"/>
        <v>419.59256443233744</v>
      </c>
      <c r="G48" s="47">
        <f t="shared" si="4"/>
        <v>0.32807922566442338</v>
      </c>
      <c r="H48" s="47">
        <f t="shared" si="5"/>
        <v>0.25262602101494896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" customHeight="1">
      <c r="A49" s="16" t="s">
        <v>116</v>
      </c>
      <c r="B49" s="51">
        <v>39619</v>
      </c>
      <c r="C49" s="53">
        <f>'App A District Summary'!B49/B49</f>
        <v>1209.796234130089</v>
      </c>
      <c r="D49" s="51">
        <v>36971</v>
      </c>
      <c r="E49" s="53">
        <f>'App A District Summary'!C49/D49</f>
        <v>1634.6357685753699</v>
      </c>
      <c r="F49" s="53">
        <f t="shared" si="3"/>
        <v>424.83953444528083</v>
      </c>
      <c r="G49" s="46">
        <f t="shared" si="4"/>
        <v>0.35116619018967615</v>
      </c>
      <c r="H49" s="46">
        <f t="shared" si="5"/>
        <v>0.2495059696796009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" customHeight="1">
      <c r="A50" s="8" t="s">
        <v>117</v>
      </c>
      <c r="B50" s="52">
        <v>1099</v>
      </c>
      <c r="C50" s="54">
        <f>'App A District Summary'!B50/B50</f>
        <v>1291.1665150136487</v>
      </c>
      <c r="D50" s="52">
        <v>1032</v>
      </c>
      <c r="E50" s="54">
        <f>'App A District Summary'!C50/D50</f>
        <v>1796.9098837209303</v>
      </c>
      <c r="F50" s="54">
        <f t="shared" si="3"/>
        <v>505.74336870728166</v>
      </c>
      <c r="G50" s="47">
        <f t="shared" si="4"/>
        <v>0.39169492302233033</v>
      </c>
      <c r="H50" s="47">
        <f t="shared" si="5"/>
        <v>0.20959246637468332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" customHeight="1">
      <c r="A51" s="16" t="s">
        <v>118</v>
      </c>
      <c r="B51" s="51">
        <v>1979</v>
      </c>
      <c r="C51" s="53">
        <f>'App A District Summary'!B51/B51</f>
        <v>1278.2839818089944</v>
      </c>
      <c r="D51" s="51">
        <v>2306</v>
      </c>
      <c r="E51" s="53">
        <f>'App A District Summary'!C51/D51</f>
        <v>1777.1869037294016</v>
      </c>
      <c r="F51" s="53">
        <f t="shared" si="3"/>
        <v>498.90292192040715</v>
      </c>
      <c r="G51" s="46">
        <f t="shared" si="4"/>
        <v>0.39029114736646597</v>
      </c>
      <c r="H51" s="46">
        <f t="shared" si="5"/>
        <v>0.21246618398621203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" customHeight="1">
      <c r="A52" s="8" t="s">
        <v>119</v>
      </c>
      <c r="B52" s="52">
        <v>4804</v>
      </c>
      <c r="C52" s="54">
        <f>'App A District Summary'!B52/B52</f>
        <v>1567.7880932556204</v>
      </c>
      <c r="D52" s="52">
        <v>5283</v>
      </c>
      <c r="E52" s="54">
        <f>'App A District Summary'!C52/D52</f>
        <v>1992.7724777588492</v>
      </c>
      <c r="F52" s="54">
        <f t="shared" si="3"/>
        <v>424.98438450322874</v>
      </c>
      <c r="G52" s="47">
        <f t="shared" si="4"/>
        <v>0.27107259350383206</v>
      </c>
      <c r="H52" s="47">
        <f t="shared" si="5"/>
        <v>0.2494209290157923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" customHeight="1">
      <c r="A53" s="16" t="s">
        <v>120</v>
      </c>
      <c r="B53" s="51">
        <v>624</v>
      </c>
      <c r="C53" s="53">
        <f>'App A District Summary'!B53/B53</f>
        <v>1681.3317307692307</v>
      </c>
      <c r="D53" s="51">
        <v>741</v>
      </c>
      <c r="E53" s="53">
        <f>'App A District Summary'!C53/D53</f>
        <v>2095.6734143049935</v>
      </c>
      <c r="F53" s="53">
        <f t="shared" si="3"/>
        <v>414.34168353576274</v>
      </c>
      <c r="G53" s="46">
        <f t="shared" si="4"/>
        <v>0.2464366049561178</v>
      </c>
      <c r="H53" s="46">
        <f t="shared" si="5"/>
        <v>0.25582750713240976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" customHeight="1">
      <c r="A54" s="8" t="s">
        <v>121</v>
      </c>
      <c r="B54" s="52">
        <v>1798</v>
      </c>
      <c r="C54" s="54">
        <f>'App A District Summary'!B54/B54</f>
        <v>1184.2847608453837</v>
      </c>
      <c r="D54" s="52">
        <v>2612</v>
      </c>
      <c r="E54" s="54">
        <f>'App A District Summary'!C54/D54</f>
        <v>1657.8388208269525</v>
      </c>
      <c r="F54" s="54">
        <f t="shared" si="3"/>
        <v>473.5540599815688</v>
      </c>
      <c r="G54" s="47">
        <f t="shared" si="4"/>
        <v>0.39986502878203839</v>
      </c>
      <c r="H54" s="47">
        <f t="shared" si="5"/>
        <v>0.22383928036458103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" customHeight="1">
      <c r="A55" s="16" t="s">
        <v>122</v>
      </c>
      <c r="B55" s="51">
        <v>8105</v>
      </c>
      <c r="C55" s="53">
        <f>'App A District Summary'!B55/B55</f>
        <v>1280.3316471314004</v>
      </c>
      <c r="D55" s="51">
        <v>8023</v>
      </c>
      <c r="E55" s="53">
        <f>'App A District Summary'!C55/D55</f>
        <v>1876.5920478623957</v>
      </c>
      <c r="F55" s="53">
        <f t="shared" si="3"/>
        <v>596.26040073099534</v>
      </c>
      <c r="G55" s="46">
        <f t="shared" si="4"/>
        <v>0.46570777350300174</v>
      </c>
      <c r="H55" s="46">
        <f t="shared" si="5"/>
        <v>0.17777467675204917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" customHeight="1">
      <c r="A56" s="8" t="s">
        <v>123</v>
      </c>
      <c r="B56" s="52">
        <v>17230</v>
      </c>
      <c r="C56" s="54">
        <f>'App A District Summary'!B56/B56</f>
        <v>1116.709286128845</v>
      </c>
      <c r="D56" s="52">
        <v>19401</v>
      </c>
      <c r="E56" s="54">
        <f>'App A District Summary'!C56/D56</f>
        <v>1478.3945672903458</v>
      </c>
      <c r="F56" s="54">
        <f t="shared" si="3"/>
        <v>361.68528116150082</v>
      </c>
      <c r="G56" s="47">
        <f t="shared" si="4"/>
        <v>0.32388490509943685</v>
      </c>
      <c r="H56" s="47">
        <f t="shared" si="5"/>
        <v>0.29307247355932231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" customHeight="1">
      <c r="A57" s="48" t="s">
        <v>124</v>
      </c>
      <c r="B57" s="55">
        <v>822696</v>
      </c>
      <c r="C57" s="56">
        <f>'App A District Summary'!B57/B57</f>
        <v>1288.8993504283478</v>
      </c>
      <c r="D57" s="55">
        <v>796086</v>
      </c>
      <c r="E57" s="56">
        <f>'App A District Summary'!C57/D57</f>
        <v>1777.4041485467651</v>
      </c>
      <c r="F57" s="56">
        <f t="shared" si="3"/>
        <v>488.50479811841728</v>
      </c>
      <c r="G57" s="50">
        <f t="shared" si="4"/>
        <v>0.37900926705880444</v>
      </c>
      <c r="H57" s="50">
        <f t="shared" si="5"/>
        <v>0.21698865683260862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B56B7"/>
  </sheetPr>
  <dimension ref="A1:Z200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8.83203125" defaultRowHeight="14"/>
  <cols>
    <col min="1" max="1" width="32" customWidth="1"/>
    <col min="2" max="2" width="18" customWidth="1"/>
    <col min="3" max="3" width="28" customWidth="1"/>
    <col min="4" max="4" width="24" customWidth="1"/>
    <col min="5" max="5" width="16" customWidth="1"/>
    <col min="6" max="6" width="22" customWidth="1"/>
    <col min="7" max="7" width="18" customWidth="1"/>
  </cols>
  <sheetData>
    <row r="1" spans="1:26" ht="20">
      <c r="A1" s="2" t="s">
        <v>131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3" t="s">
        <v>132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" customHeight="1">
      <c r="A3" s="4"/>
      <c r="B3" s="4"/>
      <c r="C3" s="4"/>
      <c r="D3" s="4"/>
      <c r="E3" s="4"/>
      <c r="F3" s="4"/>
      <c r="G3" s="4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2" customHeight="1">
      <c r="A5" s="5" t="s">
        <v>68</v>
      </c>
      <c r="B5" s="35" t="s">
        <v>133</v>
      </c>
      <c r="C5" s="35" t="s">
        <v>134</v>
      </c>
      <c r="D5" s="35" t="s">
        <v>135</v>
      </c>
      <c r="E5" s="35" t="s">
        <v>136</v>
      </c>
      <c r="F5" s="35" t="s">
        <v>137</v>
      </c>
      <c r="G5" s="6" t="s">
        <v>138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" customHeight="1">
      <c r="A6" s="7" t="s">
        <v>73</v>
      </c>
      <c r="B6" s="36">
        <v>830292</v>
      </c>
      <c r="C6" s="36">
        <v>794246</v>
      </c>
      <c r="D6" s="36">
        <v>1125189</v>
      </c>
      <c r="E6" s="36">
        <v>1000120</v>
      </c>
      <c r="F6" s="36">
        <v>1591899</v>
      </c>
      <c r="G6" s="36">
        <f t="shared" ref="G6:G37" si="0">SUM(B6:F6)</f>
        <v>5341746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" customHeight="1">
      <c r="A7" s="16" t="s">
        <v>74</v>
      </c>
      <c r="B7" s="44">
        <v>1466760</v>
      </c>
      <c r="C7" s="44">
        <v>-96122</v>
      </c>
      <c r="D7" s="44">
        <v>1572877</v>
      </c>
      <c r="E7" s="44">
        <v>-242122</v>
      </c>
      <c r="F7" s="44">
        <v>2142011</v>
      </c>
      <c r="G7" s="44">
        <f t="shared" si="0"/>
        <v>4843404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" customHeight="1">
      <c r="A8" s="8" t="s">
        <v>75</v>
      </c>
      <c r="B8" s="45">
        <v>1441942</v>
      </c>
      <c r="C8" s="45">
        <v>1004693</v>
      </c>
      <c r="D8" s="45">
        <v>1499750</v>
      </c>
      <c r="E8" s="45">
        <v>1132166</v>
      </c>
      <c r="F8" s="45">
        <v>466990</v>
      </c>
      <c r="G8" s="45">
        <f t="shared" si="0"/>
        <v>5545541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" customHeight="1">
      <c r="A9" s="16" t="s">
        <v>76</v>
      </c>
      <c r="B9" s="44">
        <v>1404469</v>
      </c>
      <c r="C9" s="44">
        <v>1058859</v>
      </c>
      <c r="D9" s="44">
        <v>1033901</v>
      </c>
      <c r="E9" s="44">
        <v>997869</v>
      </c>
      <c r="F9" s="44">
        <v>704384</v>
      </c>
      <c r="G9" s="44">
        <f t="shared" si="0"/>
        <v>5199482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" customHeight="1">
      <c r="A10" s="8" t="s">
        <v>77</v>
      </c>
      <c r="B10" s="45">
        <v>4171632</v>
      </c>
      <c r="C10" s="45">
        <v>1652876</v>
      </c>
      <c r="D10" s="45">
        <v>8224639</v>
      </c>
      <c r="E10" s="45">
        <v>2404803</v>
      </c>
      <c r="F10" s="45">
        <v>5891732</v>
      </c>
      <c r="G10" s="45">
        <f t="shared" si="0"/>
        <v>22345682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" customHeight="1">
      <c r="A11" s="16" t="s">
        <v>78</v>
      </c>
      <c r="B11" s="44">
        <v>312038</v>
      </c>
      <c r="C11" s="44">
        <v>54325</v>
      </c>
      <c r="D11" s="44">
        <v>443495</v>
      </c>
      <c r="E11" s="44">
        <v>-35242</v>
      </c>
      <c r="F11" s="44">
        <v>395694</v>
      </c>
      <c r="G11" s="44">
        <f t="shared" si="0"/>
        <v>1170310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" customHeight="1">
      <c r="A12" s="8" t="s">
        <v>79</v>
      </c>
      <c r="B12" s="45">
        <v>1322116</v>
      </c>
      <c r="C12" s="45">
        <v>849432</v>
      </c>
      <c r="D12" s="45">
        <v>1148359</v>
      </c>
      <c r="E12" s="45">
        <v>657764</v>
      </c>
      <c r="F12" s="45">
        <v>352027</v>
      </c>
      <c r="G12" s="45">
        <f t="shared" si="0"/>
        <v>4329698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" customHeight="1">
      <c r="A13" s="16" t="s">
        <v>80</v>
      </c>
      <c r="B13" s="44">
        <v>2674077</v>
      </c>
      <c r="C13" s="44">
        <v>935399</v>
      </c>
      <c r="D13" s="44">
        <v>1505190</v>
      </c>
      <c r="E13" s="44">
        <v>1013232</v>
      </c>
      <c r="F13" s="44">
        <v>3350157</v>
      </c>
      <c r="G13" s="44">
        <f t="shared" si="0"/>
        <v>9478055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" customHeight="1">
      <c r="A14" s="8" t="s">
        <v>81</v>
      </c>
      <c r="B14" s="45">
        <v>142934</v>
      </c>
      <c r="C14" s="45">
        <v>-22624</v>
      </c>
      <c r="D14" s="45">
        <v>174294</v>
      </c>
      <c r="E14" s="45">
        <v>63835</v>
      </c>
      <c r="F14" s="45">
        <v>64717</v>
      </c>
      <c r="G14" s="45">
        <f t="shared" si="0"/>
        <v>423156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" customHeight="1">
      <c r="A15" s="16" t="s">
        <v>82</v>
      </c>
      <c r="B15" s="44">
        <v>132323</v>
      </c>
      <c r="C15" s="44">
        <v>105907</v>
      </c>
      <c r="D15" s="44">
        <v>190845</v>
      </c>
      <c r="E15" s="44">
        <v>150404</v>
      </c>
      <c r="F15" s="44">
        <v>135497</v>
      </c>
      <c r="G15" s="44">
        <f t="shared" si="0"/>
        <v>714976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" customHeight="1">
      <c r="A16" s="8" t="s">
        <v>83</v>
      </c>
      <c r="B16" s="45">
        <v>441612</v>
      </c>
      <c r="C16" s="45">
        <v>87130</v>
      </c>
      <c r="D16" s="45">
        <v>151178</v>
      </c>
      <c r="E16" s="45">
        <v>200639</v>
      </c>
      <c r="F16" s="45">
        <v>161692</v>
      </c>
      <c r="G16" s="45">
        <f t="shared" si="0"/>
        <v>1042251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" customHeight="1">
      <c r="A17" s="16" t="s">
        <v>84</v>
      </c>
      <c r="B17" s="44">
        <v>-79293</v>
      </c>
      <c r="C17" s="44">
        <v>569660</v>
      </c>
      <c r="D17" s="44">
        <v>178685</v>
      </c>
      <c r="E17" s="44">
        <v>540732</v>
      </c>
      <c r="F17" s="44">
        <v>146562</v>
      </c>
      <c r="G17" s="44">
        <f t="shared" si="0"/>
        <v>1356346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" customHeight="1">
      <c r="A18" s="8" t="s">
        <v>85</v>
      </c>
      <c r="B18" s="45">
        <v>920020</v>
      </c>
      <c r="C18" s="45">
        <v>705344</v>
      </c>
      <c r="D18" s="45">
        <v>953640</v>
      </c>
      <c r="E18" s="45">
        <v>467824</v>
      </c>
      <c r="F18" s="45">
        <v>255276</v>
      </c>
      <c r="G18" s="45">
        <f t="shared" si="0"/>
        <v>3302104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" customHeight="1">
      <c r="A19" s="16" t="s">
        <v>86</v>
      </c>
      <c r="B19" s="44">
        <v>-35994</v>
      </c>
      <c r="C19" s="44">
        <v>146872</v>
      </c>
      <c r="D19" s="44">
        <v>69404</v>
      </c>
      <c r="E19" s="44">
        <v>40429</v>
      </c>
      <c r="F19" s="44">
        <v>40502</v>
      </c>
      <c r="G19" s="44">
        <f t="shared" si="0"/>
        <v>261213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" customHeight="1">
      <c r="A20" s="8" t="s">
        <v>87</v>
      </c>
      <c r="B20" s="45">
        <v>1445039</v>
      </c>
      <c r="C20" s="45">
        <v>1298177</v>
      </c>
      <c r="D20" s="45">
        <v>1154212</v>
      </c>
      <c r="E20" s="45">
        <v>833001</v>
      </c>
      <c r="F20" s="45">
        <v>533543</v>
      </c>
      <c r="G20" s="45">
        <f t="shared" si="0"/>
        <v>5263972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" customHeight="1">
      <c r="A21" s="16" t="s">
        <v>88</v>
      </c>
      <c r="B21" s="44">
        <v>1076282</v>
      </c>
      <c r="C21" s="44">
        <v>156931</v>
      </c>
      <c r="D21" s="44">
        <v>1664517</v>
      </c>
      <c r="E21" s="44">
        <v>217161</v>
      </c>
      <c r="F21" s="44">
        <v>712259</v>
      </c>
      <c r="G21" s="44">
        <f t="shared" si="0"/>
        <v>3827150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" customHeight="1">
      <c r="A22" s="8" t="s">
        <v>89</v>
      </c>
      <c r="B22" s="45">
        <v>1654469</v>
      </c>
      <c r="C22" s="45">
        <v>945971</v>
      </c>
      <c r="D22" s="45">
        <v>1158367</v>
      </c>
      <c r="E22" s="45">
        <v>668140</v>
      </c>
      <c r="F22" s="45">
        <v>373240</v>
      </c>
      <c r="G22" s="45">
        <f t="shared" si="0"/>
        <v>4800187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" customHeight="1">
      <c r="A23" s="16" t="s">
        <v>90</v>
      </c>
      <c r="B23" s="44">
        <v>11036518</v>
      </c>
      <c r="C23" s="44">
        <v>-4088970</v>
      </c>
      <c r="D23" s="44">
        <v>20677032</v>
      </c>
      <c r="E23" s="44">
        <v>6779505</v>
      </c>
      <c r="F23" s="44">
        <v>11411658</v>
      </c>
      <c r="G23" s="44">
        <f t="shared" si="0"/>
        <v>45815743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" customHeight="1">
      <c r="A24" s="8" t="s">
        <v>91</v>
      </c>
      <c r="B24" s="45">
        <v>415687</v>
      </c>
      <c r="C24" s="45">
        <v>314413</v>
      </c>
      <c r="D24" s="45">
        <v>741266</v>
      </c>
      <c r="E24" s="45">
        <v>520944</v>
      </c>
      <c r="F24" s="45">
        <v>882496</v>
      </c>
      <c r="G24" s="45">
        <f t="shared" si="0"/>
        <v>2874806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" customHeight="1">
      <c r="A25" s="16" t="s">
        <v>92</v>
      </c>
      <c r="B25" s="44">
        <v>2195138</v>
      </c>
      <c r="C25" s="44">
        <v>1781511</v>
      </c>
      <c r="D25" s="44">
        <v>689758</v>
      </c>
      <c r="E25" s="44">
        <v>4626265</v>
      </c>
      <c r="F25" s="44">
        <v>3251525</v>
      </c>
      <c r="G25" s="44">
        <f t="shared" si="0"/>
        <v>12544197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" customHeight="1">
      <c r="A26" s="8" t="s">
        <v>93</v>
      </c>
      <c r="B26" s="45">
        <v>10511</v>
      </c>
      <c r="C26" s="45">
        <v>7897</v>
      </c>
      <c r="D26" s="45">
        <v>24310</v>
      </c>
      <c r="E26" s="45">
        <v>17286</v>
      </c>
      <c r="F26" s="45">
        <v>86172</v>
      </c>
      <c r="G26" s="45">
        <f t="shared" si="0"/>
        <v>146176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" customHeight="1">
      <c r="A27" s="16" t="s">
        <v>94</v>
      </c>
      <c r="B27" s="44">
        <v>2564785</v>
      </c>
      <c r="C27" s="44">
        <v>2681851</v>
      </c>
      <c r="D27" s="44">
        <v>3785964</v>
      </c>
      <c r="E27" s="44">
        <v>3058385</v>
      </c>
      <c r="F27" s="44">
        <v>4840919</v>
      </c>
      <c r="G27" s="44">
        <f t="shared" si="0"/>
        <v>16931904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" customHeight="1">
      <c r="A28" s="8" t="s">
        <v>95</v>
      </c>
      <c r="B28" s="45">
        <v>7300013</v>
      </c>
      <c r="C28" s="45">
        <v>-331639</v>
      </c>
      <c r="D28" s="45">
        <v>7387267</v>
      </c>
      <c r="E28" s="45">
        <v>5236359</v>
      </c>
      <c r="F28" s="45">
        <v>3996953</v>
      </c>
      <c r="G28" s="45">
        <f t="shared" si="0"/>
        <v>23588953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" customHeight="1">
      <c r="A29" s="16" t="s">
        <v>96</v>
      </c>
      <c r="B29" s="44">
        <v>50303</v>
      </c>
      <c r="C29" s="44">
        <v>42125</v>
      </c>
      <c r="D29" s="44">
        <v>81008</v>
      </c>
      <c r="E29" s="44">
        <v>80160</v>
      </c>
      <c r="F29" s="44">
        <v>105184</v>
      </c>
      <c r="G29" s="44">
        <f t="shared" si="0"/>
        <v>358780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" customHeight="1">
      <c r="A30" s="8" t="s">
        <v>97</v>
      </c>
      <c r="B30" s="45">
        <v>1304211</v>
      </c>
      <c r="C30" s="45">
        <v>327246</v>
      </c>
      <c r="D30" s="45">
        <v>1368482</v>
      </c>
      <c r="E30" s="45">
        <v>790836</v>
      </c>
      <c r="F30" s="45">
        <v>675928</v>
      </c>
      <c r="G30" s="45">
        <f t="shared" si="0"/>
        <v>4466703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" customHeight="1">
      <c r="A31" s="16" t="s">
        <v>98</v>
      </c>
      <c r="B31" s="44">
        <v>1408133</v>
      </c>
      <c r="C31" s="44">
        <v>-3326664</v>
      </c>
      <c r="D31" s="44">
        <v>2779485</v>
      </c>
      <c r="E31" s="44">
        <v>1481382</v>
      </c>
      <c r="F31" s="44">
        <v>3621674</v>
      </c>
      <c r="G31" s="44">
        <f t="shared" si="0"/>
        <v>5964010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" customHeight="1">
      <c r="A32" s="8" t="s">
        <v>99</v>
      </c>
      <c r="B32" s="45">
        <v>93097</v>
      </c>
      <c r="C32" s="45">
        <v>221803</v>
      </c>
      <c r="D32" s="45">
        <v>152403</v>
      </c>
      <c r="E32" s="45">
        <v>148356</v>
      </c>
      <c r="F32" s="45">
        <v>299901</v>
      </c>
      <c r="G32" s="45">
        <f t="shared" si="0"/>
        <v>915560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" customHeight="1">
      <c r="A33" s="16" t="s">
        <v>100</v>
      </c>
      <c r="B33" s="44">
        <v>512105</v>
      </c>
      <c r="C33" s="44">
        <v>2409267</v>
      </c>
      <c r="D33" s="44">
        <v>1269463</v>
      </c>
      <c r="E33" s="44">
        <v>814906</v>
      </c>
      <c r="F33" s="44">
        <v>1028394</v>
      </c>
      <c r="G33" s="44">
        <f t="shared" si="0"/>
        <v>6034135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" customHeight="1">
      <c r="A34" s="8" t="s">
        <v>101</v>
      </c>
      <c r="B34" s="45">
        <v>51289</v>
      </c>
      <c r="C34" s="45">
        <v>36691</v>
      </c>
      <c r="D34" s="45">
        <v>120740</v>
      </c>
      <c r="E34" s="45">
        <v>72813</v>
      </c>
      <c r="F34" s="45">
        <v>81793</v>
      </c>
      <c r="G34" s="45">
        <f t="shared" si="0"/>
        <v>363326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" customHeight="1">
      <c r="A35" s="16" t="s">
        <v>102</v>
      </c>
      <c r="B35" s="44">
        <v>707760</v>
      </c>
      <c r="C35" s="44">
        <v>500158</v>
      </c>
      <c r="D35" s="44">
        <v>532225</v>
      </c>
      <c r="E35" s="44">
        <v>48055</v>
      </c>
      <c r="F35" s="44">
        <v>285672</v>
      </c>
      <c r="G35" s="44">
        <f t="shared" si="0"/>
        <v>2073870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" customHeight="1">
      <c r="A36" s="8" t="s">
        <v>103</v>
      </c>
      <c r="B36" s="45">
        <v>3950623</v>
      </c>
      <c r="C36" s="45">
        <v>-1895705</v>
      </c>
      <c r="D36" s="45">
        <v>526358</v>
      </c>
      <c r="E36" s="45">
        <v>2529299</v>
      </c>
      <c r="F36" s="45">
        <v>3603486</v>
      </c>
      <c r="G36" s="45">
        <f t="shared" si="0"/>
        <v>8714061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" customHeight="1">
      <c r="A37" s="16" t="s">
        <v>104</v>
      </c>
      <c r="B37" s="44">
        <v>193461</v>
      </c>
      <c r="C37" s="44">
        <v>-176247</v>
      </c>
      <c r="D37" s="44">
        <v>272712</v>
      </c>
      <c r="E37" s="44">
        <v>567714</v>
      </c>
      <c r="F37" s="44">
        <v>378253</v>
      </c>
      <c r="G37" s="44">
        <f t="shared" si="0"/>
        <v>1235893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" customHeight="1">
      <c r="A38" s="8" t="s">
        <v>105</v>
      </c>
      <c r="B38" s="45">
        <v>4644739</v>
      </c>
      <c r="C38" s="45">
        <v>-4251720</v>
      </c>
      <c r="D38" s="45">
        <v>10253742</v>
      </c>
      <c r="E38" s="45">
        <v>4158034</v>
      </c>
      <c r="F38" s="45">
        <v>3924178</v>
      </c>
      <c r="G38" s="45">
        <f t="shared" ref="G38:G69" si="1">SUM(B38:F38)</f>
        <v>18728973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" customHeight="1">
      <c r="A39" s="16" t="s">
        <v>106</v>
      </c>
      <c r="B39" s="44">
        <v>2571491</v>
      </c>
      <c r="C39" s="44">
        <v>539410</v>
      </c>
      <c r="D39" s="44">
        <v>1187235</v>
      </c>
      <c r="E39" s="44">
        <v>1301018</v>
      </c>
      <c r="F39" s="44">
        <v>787470</v>
      </c>
      <c r="G39" s="44">
        <f t="shared" si="1"/>
        <v>6386624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" customHeight="1">
      <c r="A40" s="8" t="s">
        <v>107</v>
      </c>
      <c r="B40" s="45">
        <v>-326440</v>
      </c>
      <c r="C40" s="45">
        <v>69782</v>
      </c>
      <c r="D40" s="45">
        <v>278045</v>
      </c>
      <c r="E40" s="45">
        <v>105037</v>
      </c>
      <c r="F40" s="45">
        <v>155410</v>
      </c>
      <c r="G40" s="45">
        <f t="shared" si="1"/>
        <v>281834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" customHeight="1">
      <c r="A41" s="16" t="s">
        <v>108</v>
      </c>
      <c r="B41" s="44">
        <v>6384472</v>
      </c>
      <c r="C41" s="44">
        <v>5315266</v>
      </c>
      <c r="D41" s="44">
        <v>5094421</v>
      </c>
      <c r="E41" s="44">
        <v>1432041</v>
      </c>
      <c r="F41" s="44">
        <v>4306989</v>
      </c>
      <c r="G41" s="44">
        <f t="shared" si="1"/>
        <v>22533189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" customHeight="1">
      <c r="A42" s="8" t="s">
        <v>109</v>
      </c>
      <c r="B42" s="45">
        <v>2756120</v>
      </c>
      <c r="C42" s="45">
        <v>639355</v>
      </c>
      <c r="D42" s="45">
        <v>3724910</v>
      </c>
      <c r="E42" s="45">
        <v>1529972</v>
      </c>
      <c r="F42" s="45">
        <v>2216315</v>
      </c>
      <c r="G42" s="45">
        <f t="shared" si="1"/>
        <v>10866672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" customHeight="1">
      <c r="A43" s="16" t="s">
        <v>110</v>
      </c>
      <c r="B43" s="44">
        <v>3577632</v>
      </c>
      <c r="C43" s="44">
        <v>10179434</v>
      </c>
      <c r="D43" s="44">
        <v>4953103</v>
      </c>
      <c r="E43" s="44">
        <v>2314097</v>
      </c>
      <c r="F43" s="44">
        <v>2192317</v>
      </c>
      <c r="G43" s="44">
        <f t="shared" si="1"/>
        <v>23216583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" customHeight="1">
      <c r="A44" s="8" t="s">
        <v>111</v>
      </c>
      <c r="B44" s="45">
        <v>15789</v>
      </c>
      <c r="C44" s="45">
        <v>30243</v>
      </c>
      <c r="D44" s="45">
        <v>150080</v>
      </c>
      <c r="E44" s="45">
        <v>149437</v>
      </c>
      <c r="F44" s="45">
        <v>281239</v>
      </c>
      <c r="G44" s="45">
        <f t="shared" si="1"/>
        <v>626788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" customHeight="1">
      <c r="A45" s="16" t="s">
        <v>112</v>
      </c>
      <c r="B45" s="44">
        <v>359272</v>
      </c>
      <c r="C45" s="44">
        <v>75998</v>
      </c>
      <c r="D45" s="44">
        <v>266160</v>
      </c>
      <c r="E45" s="44">
        <v>188812</v>
      </c>
      <c r="F45" s="44">
        <v>314484</v>
      </c>
      <c r="G45" s="44">
        <f t="shared" si="1"/>
        <v>1204726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" customHeight="1">
      <c r="A46" s="8" t="s">
        <v>113</v>
      </c>
      <c r="B46" s="45">
        <v>4778998</v>
      </c>
      <c r="C46" s="45">
        <v>381486</v>
      </c>
      <c r="D46" s="45">
        <v>4985288</v>
      </c>
      <c r="E46" s="45">
        <v>6777488</v>
      </c>
      <c r="F46" s="45">
        <v>3620273</v>
      </c>
      <c r="G46" s="45">
        <f t="shared" si="1"/>
        <v>20543533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" customHeight="1">
      <c r="A47" s="16" t="s">
        <v>114</v>
      </c>
      <c r="B47" s="44">
        <v>238247</v>
      </c>
      <c r="C47" s="44">
        <v>-129002</v>
      </c>
      <c r="D47" s="44">
        <v>211279</v>
      </c>
      <c r="E47" s="44">
        <v>304098</v>
      </c>
      <c r="F47" s="44">
        <v>365073</v>
      </c>
      <c r="G47" s="44">
        <f t="shared" si="1"/>
        <v>989695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" customHeight="1">
      <c r="A48" s="8" t="s">
        <v>115</v>
      </c>
      <c r="B48" s="45">
        <v>588416</v>
      </c>
      <c r="C48" s="45">
        <v>1072982</v>
      </c>
      <c r="D48" s="45">
        <v>1125911</v>
      </c>
      <c r="E48" s="45">
        <v>173079</v>
      </c>
      <c r="F48" s="45">
        <v>653655</v>
      </c>
      <c r="G48" s="45">
        <f t="shared" si="1"/>
        <v>3614043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" customHeight="1">
      <c r="A49" s="16" t="s">
        <v>116</v>
      </c>
      <c r="B49" s="44">
        <v>1145596</v>
      </c>
      <c r="C49" s="44">
        <v>1257365</v>
      </c>
      <c r="D49" s="44">
        <v>5243684</v>
      </c>
      <c r="E49" s="44">
        <v>1983109</v>
      </c>
      <c r="F49" s="44">
        <v>2873448</v>
      </c>
      <c r="G49" s="44">
        <f t="shared" si="1"/>
        <v>12503202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" customHeight="1">
      <c r="A50" s="8" t="s">
        <v>117</v>
      </c>
      <c r="B50" s="45">
        <v>6697</v>
      </c>
      <c r="C50" s="45">
        <v>49419</v>
      </c>
      <c r="D50" s="45">
        <v>147157</v>
      </c>
      <c r="E50" s="45">
        <v>78071</v>
      </c>
      <c r="F50" s="45">
        <v>154075</v>
      </c>
      <c r="G50" s="45">
        <f t="shared" si="1"/>
        <v>435419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" customHeight="1">
      <c r="A51" s="16" t="s">
        <v>118</v>
      </c>
      <c r="B51" s="44">
        <v>319848</v>
      </c>
      <c r="C51" s="44">
        <v>294162</v>
      </c>
      <c r="D51" s="44">
        <v>372291</v>
      </c>
      <c r="E51" s="44">
        <v>181367</v>
      </c>
      <c r="F51" s="44">
        <v>400801</v>
      </c>
      <c r="G51" s="44">
        <f t="shared" si="1"/>
        <v>1568469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" customHeight="1">
      <c r="A52" s="8" t="s">
        <v>119</v>
      </c>
      <c r="B52" s="45">
        <v>867181</v>
      </c>
      <c r="C52" s="45">
        <v>478576</v>
      </c>
      <c r="D52" s="45">
        <v>835933</v>
      </c>
      <c r="E52" s="45">
        <v>552932</v>
      </c>
      <c r="F52" s="45">
        <v>261541</v>
      </c>
      <c r="G52" s="45">
        <f t="shared" si="1"/>
        <v>2996163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" customHeight="1">
      <c r="A53" s="16" t="s">
        <v>120</v>
      </c>
      <c r="B53" s="44">
        <v>120060</v>
      </c>
      <c r="C53" s="44">
        <v>42959</v>
      </c>
      <c r="D53" s="44">
        <v>136490</v>
      </c>
      <c r="E53" s="44">
        <v>83004</v>
      </c>
      <c r="F53" s="44">
        <v>121230</v>
      </c>
      <c r="G53" s="44">
        <f t="shared" si="1"/>
        <v>503743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" customHeight="1">
      <c r="A54" s="8" t="s">
        <v>121</v>
      </c>
      <c r="B54" s="45">
        <v>321006</v>
      </c>
      <c r="C54" s="45">
        <v>479899</v>
      </c>
      <c r="D54" s="45">
        <v>507879</v>
      </c>
      <c r="E54" s="45">
        <v>422742</v>
      </c>
      <c r="F54" s="45">
        <v>469405</v>
      </c>
      <c r="G54" s="45">
        <f t="shared" si="1"/>
        <v>2200931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" customHeight="1">
      <c r="A55" s="16" t="s">
        <v>122</v>
      </c>
      <c r="B55" s="44">
        <v>1297300</v>
      </c>
      <c r="C55" s="44">
        <v>313948</v>
      </c>
      <c r="D55" s="44">
        <v>1030553</v>
      </c>
      <c r="E55" s="44">
        <v>365157</v>
      </c>
      <c r="F55" s="44">
        <v>1671852</v>
      </c>
      <c r="G55" s="44">
        <f t="shared" si="1"/>
        <v>4678810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" customHeight="1">
      <c r="A56" s="8" t="s">
        <v>123</v>
      </c>
      <c r="B56" s="45">
        <v>2715003</v>
      </c>
      <c r="C56" s="45">
        <v>1086353</v>
      </c>
      <c r="D56" s="45">
        <v>2667458</v>
      </c>
      <c r="E56" s="45">
        <v>947807</v>
      </c>
      <c r="F56" s="45">
        <v>2024811</v>
      </c>
      <c r="G56" s="45">
        <f t="shared" si="1"/>
        <v>9441432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" customHeight="1">
      <c r="A57" s="48" t="s">
        <v>124</v>
      </c>
      <c r="B57" s="49">
        <v>83495779</v>
      </c>
      <c r="C57" s="49">
        <v>26676728</v>
      </c>
      <c r="D57" s="49">
        <v>105828634</v>
      </c>
      <c r="E57" s="49">
        <v>59930322</v>
      </c>
      <c r="F57" s="49">
        <v>78662756</v>
      </c>
      <c r="G57" s="49">
        <f t="shared" si="1"/>
        <v>354594219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conditionalFormatting sqref="B6:F56">
    <cfRule type="cellIs" dxfId="2" priority="1" operator="less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B56B7"/>
  </sheetPr>
  <dimension ref="A1:Z200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8.83203125" defaultRowHeight="14"/>
  <cols>
    <col min="1" max="1" width="32" customWidth="1"/>
    <col min="2" max="7" width="18" customWidth="1"/>
  </cols>
  <sheetData>
    <row r="1" spans="1:26" ht="20">
      <c r="A1" s="2" t="s">
        <v>139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3" t="s">
        <v>140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" customHeight="1">
      <c r="A3" s="4"/>
      <c r="B3" s="4"/>
      <c r="C3" s="4"/>
      <c r="D3" s="4"/>
      <c r="E3" s="4"/>
      <c r="F3" s="4"/>
      <c r="G3" s="4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2" customHeight="1">
      <c r="A5" s="5" t="s">
        <v>68</v>
      </c>
      <c r="B5" s="35" t="s">
        <v>141</v>
      </c>
      <c r="C5" s="35" t="s">
        <v>142</v>
      </c>
      <c r="D5" s="35" t="s">
        <v>143</v>
      </c>
      <c r="E5" s="35" t="s">
        <v>144</v>
      </c>
      <c r="F5" s="35" t="s">
        <v>145</v>
      </c>
      <c r="G5" s="6" t="s">
        <v>146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" customHeight="1">
      <c r="A6" s="7" t="s">
        <v>73</v>
      </c>
      <c r="B6" s="36">
        <v>7951811</v>
      </c>
      <c r="C6" s="36">
        <v>8600452</v>
      </c>
      <c r="D6" s="36">
        <v>10647536</v>
      </c>
      <c r="E6" s="36">
        <v>12319666</v>
      </c>
      <c r="F6" s="36">
        <v>13034907</v>
      </c>
      <c r="G6" s="36">
        <v>13293557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" customHeight="1">
      <c r="A7" s="16" t="s">
        <v>74</v>
      </c>
      <c r="B7" s="44">
        <v>27521448</v>
      </c>
      <c r="C7" s="44">
        <v>28322430</v>
      </c>
      <c r="D7" s="44">
        <v>29780245</v>
      </c>
      <c r="E7" s="44">
        <v>32169607</v>
      </c>
      <c r="F7" s="44">
        <v>32616375</v>
      </c>
      <c r="G7" s="44">
        <v>32364852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" customHeight="1">
      <c r="A8" s="8" t="s">
        <v>75</v>
      </c>
      <c r="B8" s="45">
        <v>5556715</v>
      </c>
      <c r="C8" s="45">
        <v>6244667</v>
      </c>
      <c r="D8" s="45">
        <v>7339788</v>
      </c>
      <c r="E8" s="45">
        <v>8627359</v>
      </c>
      <c r="F8" s="45">
        <v>9860876</v>
      </c>
      <c r="G8" s="45">
        <v>11102256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" customHeight="1">
      <c r="A9" s="16" t="s">
        <v>76</v>
      </c>
      <c r="B9" s="44">
        <v>4207143</v>
      </c>
      <c r="C9" s="44">
        <v>4615065</v>
      </c>
      <c r="D9" s="44">
        <v>6433562</v>
      </c>
      <c r="E9" s="44">
        <v>7525307</v>
      </c>
      <c r="F9" s="44">
        <v>8181769</v>
      </c>
      <c r="G9" s="44">
        <v>9406625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" customHeight="1">
      <c r="A10" s="8" t="s">
        <v>77</v>
      </c>
      <c r="B10" s="45">
        <v>70248660</v>
      </c>
      <c r="C10" s="45">
        <v>69651289</v>
      </c>
      <c r="D10" s="45">
        <v>80776229</v>
      </c>
      <c r="E10" s="45">
        <v>84989638</v>
      </c>
      <c r="F10" s="45">
        <v>92763997</v>
      </c>
      <c r="G10" s="45">
        <v>92594342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" customHeight="1">
      <c r="A11" s="16" t="s">
        <v>78</v>
      </c>
      <c r="B11" s="44">
        <v>4438797</v>
      </c>
      <c r="C11" s="44">
        <v>4560325</v>
      </c>
      <c r="D11" s="44">
        <v>5073908</v>
      </c>
      <c r="E11" s="44">
        <v>5844382</v>
      </c>
      <c r="F11" s="44">
        <v>5967830</v>
      </c>
      <c r="G11" s="44">
        <v>5609107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" customHeight="1">
      <c r="A12" s="8" t="s">
        <v>79</v>
      </c>
      <c r="B12" s="45">
        <v>7527186</v>
      </c>
      <c r="C12" s="45">
        <v>8546859</v>
      </c>
      <c r="D12" s="45">
        <v>8875529</v>
      </c>
      <c r="E12" s="45">
        <v>10776257</v>
      </c>
      <c r="F12" s="45">
        <v>11687890</v>
      </c>
      <c r="G12" s="45">
        <v>11856884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" customHeight="1">
      <c r="A13" s="16" t="s">
        <v>80</v>
      </c>
      <c r="B13" s="44">
        <v>26133339</v>
      </c>
      <c r="C13" s="44">
        <v>26762747</v>
      </c>
      <c r="D13" s="44">
        <v>30493621</v>
      </c>
      <c r="E13" s="44">
        <v>33353948</v>
      </c>
      <c r="F13" s="44">
        <v>35101276</v>
      </c>
      <c r="G13" s="44">
        <v>35611394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" customHeight="1">
      <c r="A14" s="8" t="s">
        <v>81</v>
      </c>
      <c r="B14" s="45">
        <v>1018200</v>
      </c>
      <c r="C14" s="45">
        <v>1154961</v>
      </c>
      <c r="D14" s="45">
        <v>1235555</v>
      </c>
      <c r="E14" s="45">
        <v>1388884</v>
      </c>
      <c r="F14" s="45">
        <v>2077236</v>
      </c>
      <c r="G14" s="45">
        <v>1441356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" customHeight="1">
      <c r="A15" s="16" t="s">
        <v>82</v>
      </c>
      <c r="B15" s="44">
        <v>1166999</v>
      </c>
      <c r="C15" s="44">
        <v>1389836</v>
      </c>
      <c r="D15" s="44">
        <v>1525430</v>
      </c>
      <c r="E15" s="44">
        <v>1587776</v>
      </c>
      <c r="F15" s="44">
        <v>1738561</v>
      </c>
      <c r="G15" s="44">
        <v>1881975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" customHeight="1">
      <c r="A16" s="8" t="s">
        <v>83</v>
      </c>
      <c r="B16" s="45">
        <v>2281014</v>
      </c>
      <c r="C16" s="45">
        <v>2548168</v>
      </c>
      <c r="D16" s="45">
        <v>2593775</v>
      </c>
      <c r="E16" s="45">
        <v>2871216</v>
      </c>
      <c r="F16" s="45">
        <v>3226284</v>
      </c>
      <c r="G16" s="45">
        <v>3323265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" customHeight="1">
      <c r="A17" s="16" t="s">
        <v>84</v>
      </c>
      <c r="B17" s="44">
        <v>3045756</v>
      </c>
      <c r="C17" s="44">
        <v>3234308</v>
      </c>
      <c r="D17" s="44">
        <v>3545461</v>
      </c>
      <c r="E17" s="44">
        <v>3748567</v>
      </c>
      <c r="F17" s="44">
        <v>3412778</v>
      </c>
      <c r="G17" s="44">
        <v>4402102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" customHeight="1">
      <c r="A18" s="8" t="s">
        <v>85</v>
      </c>
      <c r="B18" s="45">
        <v>1804044</v>
      </c>
      <c r="C18" s="45">
        <v>2166862</v>
      </c>
      <c r="D18" s="45">
        <v>2525863</v>
      </c>
      <c r="E18" s="45">
        <v>3892877</v>
      </c>
      <c r="F18" s="45">
        <v>4685946</v>
      </c>
      <c r="G18" s="45">
        <v>5106148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" customHeight="1">
      <c r="A19" s="16" t="s">
        <v>86</v>
      </c>
      <c r="B19" s="44">
        <v>513676</v>
      </c>
      <c r="C19" s="44">
        <v>523647</v>
      </c>
      <c r="D19" s="44">
        <v>619352</v>
      </c>
      <c r="E19" s="44">
        <v>703005</v>
      </c>
      <c r="F19" s="44">
        <v>692516</v>
      </c>
      <c r="G19" s="44">
        <v>774889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" customHeight="1">
      <c r="A20" s="8" t="s">
        <v>87</v>
      </c>
      <c r="B20" s="45">
        <v>4371501</v>
      </c>
      <c r="C20" s="45">
        <v>4774157</v>
      </c>
      <c r="D20" s="45">
        <v>5229777</v>
      </c>
      <c r="E20" s="45">
        <v>6384739</v>
      </c>
      <c r="F20" s="45">
        <v>8207344</v>
      </c>
      <c r="G20" s="45">
        <v>9635473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" customHeight="1">
      <c r="A21" s="16" t="s">
        <v>88</v>
      </c>
      <c r="B21" s="44">
        <v>17014589</v>
      </c>
      <c r="C21" s="44">
        <v>16132998</v>
      </c>
      <c r="D21" s="44">
        <v>17270369</v>
      </c>
      <c r="E21" s="44">
        <v>18397381</v>
      </c>
      <c r="F21" s="44">
        <v>20621503</v>
      </c>
      <c r="G21" s="44">
        <v>20841739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" customHeight="1">
      <c r="A22" s="8" t="s">
        <v>89</v>
      </c>
      <c r="B22" s="45">
        <v>5141500</v>
      </c>
      <c r="C22" s="45">
        <v>5990020</v>
      </c>
      <c r="D22" s="45">
        <v>7085917</v>
      </c>
      <c r="E22" s="45">
        <v>8480221</v>
      </c>
      <c r="F22" s="45">
        <v>9174594</v>
      </c>
      <c r="G22" s="45">
        <v>9941687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" customHeight="1">
      <c r="A23" s="16" t="s">
        <v>90</v>
      </c>
      <c r="B23" s="44">
        <v>236788128</v>
      </c>
      <c r="C23" s="44">
        <v>237246153</v>
      </c>
      <c r="D23" s="44">
        <v>257546163</v>
      </c>
      <c r="E23" s="44">
        <v>286733424</v>
      </c>
      <c r="F23" s="44">
        <v>302510927</v>
      </c>
      <c r="G23" s="44">
        <v>282603871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" customHeight="1">
      <c r="A24" s="8" t="s">
        <v>91</v>
      </c>
      <c r="B24" s="45">
        <v>6769336</v>
      </c>
      <c r="C24" s="45">
        <v>8363126</v>
      </c>
      <c r="D24" s="45">
        <v>7732543</v>
      </c>
      <c r="E24" s="45">
        <v>8897912</v>
      </c>
      <c r="F24" s="45">
        <v>9068374</v>
      </c>
      <c r="G24" s="45">
        <v>9644142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" customHeight="1">
      <c r="A25" s="16" t="s">
        <v>92</v>
      </c>
      <c r="B25" s="44">
        <v>39100295</v>
      </c>
      <c r="C25" s="44">
        <v>39782709</v>
      </c>
      <c r="D25" s="44">
        <v>43286382</v>
      </c>
      <c r="E25" s="44">
        <v>46504868</v>
      </c>
      <c r="F25" s="44">
        <v>50436608</v>
      </c>
      <c r="G25" s="44">
        <v>51644492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" customHeight="1">
      <c r="A26" s="8" t="s">
        <v>93</v>
      </c>
      <c r="B26" s="45">
        <v>454275</v>
      </c>
      <c r="C26" s="45">
        <v>427164</v>
      </c>
      <c r="D26" s="45">
        <v>486552</v>
      </c>
      <c r="E26" s="45">
        <v>492446</v>
      </c>
      <c r="F26" s="45">
        <v>593761</v>
      </c>
      <c r="G26" s="45">
        <v>600451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" customHeight="1">
      <c r="A27" s="16" t="s">
        <v>94</v>
      </c>
      <c r="B27" s="44">
        <v>24417007</v>
      </c>
      <c r="C27" s="44">
        <v>27597821</v>
      </c>
      <c r="D27" s="44">
        <v>31111397</v>
      </c>
      <c r="E27" s="44">
        <v>35575845</v>
      </c>
      <c r="F27" s="44">
        <v>40255268</v>
      </c>
      <c r="G27" s="44">
        <v>41348911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" customHeight="1">
      <c r="A28" s="8" t="s">
        <v>95</v>
      </c>
      <c r="B28" s="45">
        <v>69737910</v>
      </c>
      <c r="C28" s="45">
        <v>71232175</v>
      </c>
      <c r="D28" s="45">
        <v>78169854</v>
      </c>
      <c r="E28" s="45">
        <v>84604825</v>
      </c>
      <c r="F28" s="45">
        <v>91746900</v>
      </c>
      <c r="G28" s="45">
        <v>93326863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" customHeight="1">
      <c r="A29" s="16" t="s">
        <v>96</v>
      </c>
      <c r="B29" s="44">
        <v>562773</v>
      </c>
      <c r="C29" s="44">
        <v>625850</v>
      </c>
      <c r="D29" s="44">
        <v>742122</v>
      </c>
      <c r="E29" s="44">
        <v>779706</v>
      </c>
      <c r="F29" s="44">
        <v>863952</v>
      </c>
      <c r="G29" s="44">
        <v>921553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" customHeight="1">
      <c r="A30" s="8" t="s">
        <v>97</v>
      </c>
      <c r="B30" s="45">
        <v>10332981</v>
      </c>
      <c r="C30" s="45">
        <v>10883307</v>
      </c>
      <c r="D30" s="45">
        <v>12215736</v>
      </c>
      <c r="E30" s="45">
        <v>13900196</v>
      </c>
      <c r="F30" s="45">
        <v>14779357</v>
      </c>
      <c r="G30" s="45">
        <v>14799684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" customHeight="1">
      <c r="A31" s="16" t="s">
        <v>98</v>
      </c>
      <c r="B31" s="44">
        <v>38454818</v>
      </c>
      <c r="C31" s="44">
        <v>36949325</v>
      </c>
      <c r="D31" s="44">
        <v>43259135</v>
      </c>
      <c r="E31" s="44">
        <v>44943549</v>
      </c>
      <c r="F31" s="44">
        <v>45909516</v>
      </c>
      <c r="G31" s="44">
        <v>44418828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" customHeight="1">
      <c r="A32" s="8" t="s">
        <v>99</v>
      </c>
      <c r="B32" s="45">
        <v>1507215</v>
      </c>
      <c r="C32" s="45">
        <v>1525806</v>
      </c>
      <c r="D32" s="45">
        <v>1823495</v>
      </c>
      <c r="E32" s="45">
        <v>1834317</v>
      </c>
      <c r="F32" s="45">
        <v>2205525</v>
      </c>
      <c r="G32" s="45">
        <v>2422775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" customHeight="1">
      <c r="A33" s="16" t="s">
        <v>100</v>
      </c>
      <c r="B33" s="44">
        <v>16864053</v>
      </c>
      <c r="C33" s="44">
        <v>17269586</v>
      </c>
      <c r="D33" s="44">
        <v>19100790</v>
      </c>
      <c r="E33" s="44">
        <v>19689558</v>
      </c>
      <c r="F33" s="44">
        <v>21828309</v>
      </c>
      <c r="G33" s="44">
        <v>22898188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" customHeight="1">
      <c r="A34" s="8" t="s">
        <v>101</v>
      </c>
      <c r="B34" s="45">
        <v>1078641</v>
      </c>
      <c r="C34" s="45">
        <v>1200396</v>
      </c>
      <c r="D34" s="45">
        <v>1258453</v>
      </c>
      <c r="E34" s="45">
        <v>1341670</v>
      </c>
      <c r="F34" s="45">
        <v>1415992</v>
      </c>
      <c r="G34" s="45">
        <v>1441967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" customHeight="1">
      <c r="A35" s="16" t="s">
        <v>102</v>
      </c>
      <c r="B35" s="44">
        <v>4826165</v>
      </c>
      <c r="C35" s="44">
        <v>4951281</v>
      </c>
      <c r="D35" s="44">
        <v>5538171</v>
      </c>
      <c r="E35" s="44">
        <v>6277834</v>
      </c>
      <c r="F35" s="44">
        <v>6441373</v>
      </c>
      <c r="G35" s="44">
        <v>6900035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" customHeight="1">
      <c r="A36" s="8" t="s">
        <v>103</v>
      </c>
      <c r="B36" s="45">
        <v>46644914</v>
      </c>
      <c r="C36" s="45">
        <v>48693821</v>
      </c>
      <c r="D36" s="45">
        <v>52968711</v>
      </c>
      <c r="E36" s="45">
        <v>53563226</v>
      </c>
      <c r="F36" s="45">
        <v>56465998</v>
      </c>
      <c r="G36" s="45">
        <v>55358975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" customHeight="1">
      <c r="A37" s="16" t="s">
        <v>104</v>
      </c>
      <c r="B37" s="44">
        <v>5130350</v>
      </c>
      <c r="C37" s="44">
        <v>5286530</v>
      </c>
      <c r="D37" s="44">
        <v>5761189</v>
      </c>
      <c r="E37" s="44">
        <v>5909869</v>
      </c>
      <c r="F37" s="44">
        <v>6114787</v>
      </c>
      <c r="G37" s="44">
        <v>6366243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" customHeight="1">
      <c r="A38" s="8" t="s">
        <v>105</v>
      </c>
      <c r="B38" s="45">
        <v>63311046</v>
      </c>
      <c r="C38" s="45">
        <v>68494171</v>
      </c>
      <c r="D38" s="45">
        <v>74218161</v>
      </c>
      <c r="E38" s="45">
        <v>77389107</v>
      </c>
      <c r="F38" s="45">
        <v>82822853</v>
      </c>
      <c r="G38" s="45">
        <v>82040019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" customHeight="1">
      <c r="A39" s="16" t="s">
        <v>106</v>
      </c>
      <c r="B39" s="44">
        <v>9934707</v>
      </c>
      <c r="C39" s="44">
        <v>12234193</v>
      </c>
      <c r="D39" s="44">
        <v>13033390</v>
      </c>
      <c r="E39" s="44">
        <v>14909323</v>
      </c>
      <c r="F39" s="44">
        <v>16240100</v>
      </c>
      <c r="G39" s="44">
        <v>16321331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" customHeight="1">
      <c r="A40" s="8" t="s">
        <v>107</v>
      </c>
      <c r="B40" s="45">
        <v>5697625</v>
      </c>
      <c r="C40" s="45">
        <v>5281873</v>
      </c>
      <c r="D40" s="45">
        <v>5128294</v>
      </c>
      <c r="E40" s="45">
        <v>5154798</v>
      </c>
      <c r="F40" s="45">
        <v>5751653</v>
      </c>
      <c r="G40" s="45">
        <v>5979459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" customHeight="1">
      <c r="A41" s="16" t="s">
        <v>108</v>
      </c>
      <c r="B41" s="44">
        <v>41574236</v>
      </c>
      <c r="C41" s="44">
        <v>44117815</v>
      </c>
      <c r="D41" s="44">
        <v>48677224</v>
      </c>
      <c r="E41" s="44">
        <v>54279759</v>
      </c>
      <c r="F41" s="44">
        <v>61096476</v>
      </c>
      <c r="G41" s="44">
        <v>64107425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" customHeight="1">
      <c r="A42" s="8" t="s">
        <v>109</v>
      </c>
      <c r="B42" s="45">
        <v>28684667</v>
      </c>
      <c r="C42" s="45">
        <v>30121488</v>
      </c>
      <c r="D42" s="45">
        <v>33969900</v>
      </c>
      <c r="E42" s="45">
        <v>34505652</v>
      </c>
      <c r="F42" s="45">
        <v>38196062</v>
      </c>
      <c r="G42" s="45">
        <v>39551339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" customHeight="1">
      <c r="A43" s="16" t="s">
        <v>110</v>
      </c>
      <c r="B43" s="44">
        <v>44469054</v>
      </c>
      <c r="C43" s="44">
        <v>39580640</v>
      </c>
      <c r="D43" s="44">
        <v>52064508</v>
      </c>
      <c r="E43" s="44">
        <v>62184176</v>
      </c>
      <c r="F43" s="44">
        <v>67274228</v>
      </c>
      <c r="G43" s="44">
        <v>67685637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" customHeight="1">
      <c r="A44" s="8" t="s">
        <v>111</v>
      </c>
      <c r="B44" s="45">
        <v>1619445</v>
      </c>
      <c r="C44" s="45">
        <v>1752672</v>
      </c>
      <c r="D44" s="45">
        <v>1909070</v>
      </c>
      <c r="E44" s="45">
        <v>2013344</v>
      </c>
      <c r="F44" s="45">
        <v>2202340</v>
      </c>
      <c r="G44" s="45">
        <v>2246233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" customHeight="1">
      <c r="A45" s="16" t="s">
        <v>112</v>
      </c>
      <c r="B45" s="44">
        <v>2009399</v>
      </c>
      <c r="C45" s="44">
        <v>1954395</v>
      </c>
      <c r="D45" s="44">
        <v>2312203</v>
      </c>
      <c r="E45" s="44">
        <v>2510327</v>
      </c>
      <c r="F45" s="44">
        <v>3038032</v>
      </c>
      <c r="G45" s="44">
        <v>3214125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" customHeight="1">
      <c r="A46" s="8" t="s">
        <v>113</v>
      </c>
      <c r="B46" s="45">
        <v>68143297</v>
      </c>
      <c r="C46" s="45">
        <v>66297622</v>
      </c>
      <c r="D46" s="45">
        <v>72899936</v>
      </c>
      <c r="E46" s="45">
        <v>76096350</v>
      </c>
      <c r="F46" s="45">
        <v>82974496</v>
      </c>
      <c r="G46" s="45">
        <v>88686830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" customHeight="1">
      <c r="A47" s="16" t="s">
        <v>114</v>
      </c>
      <c r="B47" s="44">
        <v>2350545</v>
      </c>
      <c r="C47" s="44">
        <v>2637967</v>
      </c>
      <c r="D47" s="44">
        <v>2854577</v>
      </c>
      <c r="E47" s="44">
        <v>2866279</v>
      </c>
      <c r="F47" s="44">
        <v>3077609</v>
      </c>
      <c r="G47" s="44">
        <v>3340240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" customHeight="1">
      <c r="A48" s="8" t="s">
        <v>115</v>
      </c>
      <c r="B48" s="45">
        <v>7759309</v>
      </c>
      <c r="C48" s="45">
        <v>8385790</v>
      </c>
      <c r="D48" s="45">
        <v>8873211</v>
      </c>
      <c r="E48" s="45">
        <v>10114256</v>
      </c>
      <c r="F48" s="45">
        <v>11017953</v>
      </c>
      <c r="G48" s="45">
        <v>11373352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" customHeight="1">
      <c r="A49" s="16" t="s">
        <v>116</v>
      </c>
      <c r="B49" s="44">
        <v>47930917</v>
      </c>
      <c r="C49" s="44">
        <v>49445552</v>
      </c>
      <c r="D49" s="44">
        <v>55553601</v>
      </c>
      <c r="E49" s="44">
        <v>58092151</v>
      </c>
      <c r="F49" s="44">
        <v>59846364</v>
      </c>
      <c r="G49" s="44">
        <v>60434119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" customHeight="1">
      <c r="A50" s="8" t="s">
        <v>117</v>
      </c>
      <c r="B50" s="45">
        <v>1418992</v>
      </c>
      <c r="C50" s="45">
        <v>1460062</v>
      </c>
      <c r="D50" s="45">
        <v>1676227</v>
      </c>
      <c r="E50" s="45">
        <v>1871983</v>
      </c>
      <c r="F50" s="45">
        <v>1655322</v>
      </c>
      <c r="G50" s="45">
        <v>1854411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" customHeight="1">
      <c r="A51" s="16" t="s">
        <v>118</v>
      </c>
      <c r="B51" s="44">
        <v>2529724</v>
      </c>
      <c r="C51" s="44">
        <v>3037527</v>
      </c>
      <c r="D51" s="44">
        <v>3309434</v>
      </c>
      <c r="E51" s="44">
        <v>3677797</v>
      </c>
      <c r="F51" s="44">
        <v>3669897</v>
      </c>
      <c r="G51" s="44">
        <v>4098193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" customHeight="1">
      <c r="A52" s="8" t="s">
        <v>119</v>
      </c>
      <c r="B52" s="45">
        <v>7531654</v>
      </c>
      <c r="C52" s="45">
        <v>7976811</v>
      </c>
      <c r="D52" s="45">
        <v>8832285</v>
      </c>
      <c r="E52" s="45">
        <v>9209037</v>
      </c>
      <c r="F52" s="45">
        <v>9777142</v>
      </c>
      <c r="G52" s="45">
        <v>10527817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" customHeight="1">
      <c r="A53" s="16" t="s">
        <v>120</v>
      </c>
      <c r="B53" s="44">
        <v>1049151</v>
      </c>
      <c r="C53" s="44">
        <v>1203713</v>
      </c>
      <c r="D53" s="44">
        <v>1250656</v>
      </c>
      <c r="E53" s="44">
        <v>1410417</v>
      </c>
      <c r="F53" s="44">
        <v>1502812</v>
      </c>
      <c r="G53" s="44">
        <v>1552894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" customHeight="1">
      <c r="A54" s="8" t="s">
        <v>121</v>
      </c>
      <c r="B54" s="45">
        <v>2129344</v>
      </c>
      <c r="C54" s="45">
        <v>2318133</v>
      </c>
      <c r="D54" s="45">
        <v>2540503</v>
      </c>
      <c r="E54" s="45">
        <v>2814422</v>
      </c>
      <c r="F54" s="45">
        <v>3205510</v>
      </c>
      <c r="G54" s="45">
        <v>4330275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" customHeight="1">
      <c r="A55" s="16" t="s">
        <v>122</v>
      </c>
      <c r="B55" s="44">
        <v>10377088</v>
      </c>
      <c r="C55" s="44">
        <v>10761456</v>
      </c>
      <c r="D55" s="44">
        <v>12467661</v>
      </c>
      <c r="E55" s="44">
        <v>14078123</v>
      </c>
      <c r="F55" s="44">
        <v>15702639</v>
      </c>
      <c r="G55" s="44">
        <v>15055898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" customHeight="1">
      <c r="A56" s="8" t="s">
        <v>123</v>
      </c>
      <c r="B56" s="45">
        <v>19240901</v>
      </c>
      <c r="C56" s="45">
        <v>20809970</v>
      </c>
      <c r="D56" s="45">
        <v>23128415</v>
      </c>
      <c r="E56" s="45">
        <v>24733807</v>
      </c>
      <c r="F56" s="45">
        <v>27772510</v>
      </c>
      <c r="G56" s="45">
        <v>28682333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" customHeight="1">
      <c r="A57" s="48" t="s">
        <v>147</v>
      </c>
      <c r="B57" s="49">
        <v>1060372340</v>
      </c>
      <c r="C57" s="49">
        <v>1085125691</v>
      </c>
      <c r="D57" s="49">
        <v>1206751866</v>
      </c>
      <c r="E57" s="49">
        <v>1312021183</v>
      </c>
      <c r="F57" s="49">
        <v>1410512327</v>
      </c>
      <c r="G57" s="49">
        <v>1414966559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4F5E"/>
  </sheetPr>
  <dimension ref="A1:Z200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8.83203125" defaultRowHeight="14"/>
  <cols>
    <col min="1" max="1" width="48" customWidth="1"/>
    <col min="2" max="8" width="18" customWidth="1"/>
    <col min="9" max="9" width="22" customWidth="1"/>
    <col min="10" max="10" width="14" customWidth="1"/>
  </cols>
  <sheetData>
    <row r="1" spans="1:26" ht="20">
      <c r="A1" s="2" t="s">
        <v>148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3" t="s">
        <v>149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" customHeight="1">
      <c r="A3" s="4"/>
      <c r="B3" s="4"/>
      <c r="C3" s="4"/>
      <c r="D3" s="4"/>
      <c r="E3" s="4"/>
      <c r="F3" s="4"/>
      <c r="G3" s="4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2" customHeight="1">
      <c r="A5" s="5" t="s">
        <v>150</v>
      </c>
      <c r="B5" s="35" t="s">
        <v>151</v>
      </c>
      <c r="C5" s="35" t="s">
        <v>141</v>
      </c>
      <c r="D5" s="35" t="s">
        <v>142</v>
      </c>
      <c r="E5" s="35" t="s">
        <v>143</v>
      </c>
      <c r="F5" s="35" t="s">
        <v>144</v>
      </c>
      <c r="G5" s="35" t="s">
        <v>145</v>
      </c>
      <c r="H5" s="35" t="s">
        <v>146</v>
      </c>
      <c r="I5" s="35" t="s">
        <v>152</v>
      </c>
      <c r="J5" s="6" t="s">
        <v>153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" customHeight="1">
      <c r="A6" s="7" t="s">
        <v>133</v>
      </c>
      <c r="B6" s="36">
        <v>1600440285</v>
      </c>
      <c r="C6" s="36">
        <v>1572607671</v>
      </c>
      <c r="D6" s="36">
        <v>1545114009</v>
      </c>
      <c r="E6" s="36">
        <v>1839963331</v>
      </c>
      <c r="F6" s="36">
        <v>1997422074</v>
      </c>
      <c r="G6" s="36">
        <v>2112931239</v>
      </c>
      <c r="H6" s="36">
        <v>2110749593</v>
      </c>
      <c r="I6" s="36">
        <f>H6-C6</f>
        <v>538141922</v>
      </c>
      <c r="J6" s="38">
        <f t="shared" ref="J6:J11" si="0">I6/C6</f>
        <v>0.34219718746367478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" customHeight="1">
      <c r="A7" s="16" t="s">
        <v>154</v>
      </c>
      <c r="B7" s="44">
        <v>3281989516</v>
      </c>
      <c r="C7" s="44">
        <v>3426671345</v>
      </c>
      <c r="D7" s="44">
        <v>3550777731</v>
      </c>
      <c r="E7" s="44">
        <v>3697317876</v>
      </c>
      <c r="F7" s="44">
        <v>3786831887</v>
      </c>
      <c r="G7" s="44">
        <v>3920126121</v>
      </c>
      <c r="H7" s="44">
        <v>3954989532</v>
      </c>
      <c r="I7" s="44">
        <f>H7-C7</f>
        <v>528318187</v>
      </c>
      <c r="J7" s="46">
        <f t="shared" si="0"/>
        <v>0.15417824874594152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" customHeight="1">
      <c r="A8" s="8" t="s">
        <v>155</v>
      </c>
      <c r="B8" s="45">
        <v>1274689400</v>
      </c>
      <c r="C8" s="45">
        <v>1451210321</v>
      </c>
      <c r="D8" s="45">
        <v>1531011355</v>
      </c>
      <c r="E8" s="45">
        <v>1813978266</v>
      </c>
      <c r="F8" s="45">
        <v>2046861656</v>
      </c>
      <c r="G8" s="45">
        <v>2164545062</v>
      </c>
      <c r="H8" s="45">
        <v>2197843182</v>
      </c>
      <c r="I8" s="45">
        <f>H8-C8</f>
        <v>746632861</v>
      </c>
      <c r="J8" s="47">
        <f t="shared" si="0"/>
        <v>0.5144897677446989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" customHeight="1">
      <c r="A9" s="16" t="s">
        <v>136</v>
      </c>
      <c r="B9" s="44">
        <v>1349980523</v>
      </c>
      <c r="C9" s="44">
        <v>1299740663</v>
      </c>
      <c r="D9" s="44">
        <v>1352917443</v>
      </c>
      <c r="E9" s="44">
        <v>1515458981</v>
      </c>
      <c r="F9" s="44">
        <v>1610358828</v>
      </c>
      <c r="G9" s="44">
        <v>1645907112</v>
      </c>
      <c r="H9" s="44">
        <v>1685049023</v>
      </c>
      <c r="I9" s="44">
        <f>H9-C9</f>
        <v>385308360</v>
      </c>
      <c r="J9" s="46">
        <f t="shared" si="0"/>
        <v>0.29645018500125203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" customHeight="1">
      <c r="A10" s="8" t="s">
        <v>137</v>
      </c>
      <c r="B10" s="45">
        <v>276545547</v>
      </c>
      <c r="C10" s="45">
        <v>338495655</v>
      </c>
      <c r="D10" s="45">
        <v>405864589</v>
      </c>
      <c r="E10" s="45">
        <v>483566577</v>
      </c>
      <c r="F10" s="45">
        <v>605964632</v>
      </c>
      <c r="G10" s="45">
        <v>808299359</v>
      </c>
      <c r="H10" s="45">
        <v>861823818</v>
      </c>
      <c r="I10" s="45">
        <f>H10-C10</f>
        <v>523328163</v>
      </c>
      <c r="J10" s="47">
        <f t="shared" si="0"/>
        <v>1.5460410060507277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" customHeight="1">
      <c r="A11" s="48" t="s">
        <v>156</v>
      </c>
      <c r="B11" s="49">
        <f t="shared" ref="B11:I11" si="1">SUM(B6:B10)</f>
        <v>7783645271</v>
      </c>
      <c r="C11" s="49">
        <f t="shared" si="1"/>
        <v>8088725655</v>
      </c>
      <c r="D11" s="49">
        <f t="shared" si="1"/>
        <v>8385685127</v>
      </c>
      <c r="E11" s="49">
        <f t="shared" si="1"/>
        <v>9350285031</v>
      </c>
      <c r="F11" s="49">
        <f t="shared" si="1"/>
        <v>10047439077</v>
      </c>
      <c r="G11" s="49">
        <f t="shared" si="1"/>
        <v>10651808893</v>
      </c>
      <c r="H11" s="49">
        <f t="shared" si="1"/>
        <v>10810455148</v>
      </c>
      <c r="I11" s="49">
        <f t="shared" si="1"/>
        <v>2721729493</v>
      </c>
      <c r="J11" s="50">
        <f t="shared" si="0"/>
        <v>0.33648433747009066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2" customHeight="1">
      <c r="A14" s="5" t="s">
        <v>157</v>
      </c>
      <c r="B14" s="35" t="s">
        <v>141</v>
      </c>
      <c r="C14" s="35" t="s">
        <v>142</v>
      </c>
      <c r="D14" s="35" t="s">
        <v>143</v>
      </c>
      <c r="E14" s="35" t="s">
        <v>144</v>
      </c>
      <c r="F14" s="35" t="s">
        <v>145</v>
      </c>
      <c r="G14" s="35" t="s">
        <v>146</v>
      </c>
      <c r="H14" s="6" t="s">
        <v>158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" customHeight="1">
      <c r="A15" s="1" t="s">
        <v>159</v>
      </c>
      <c r="B15" s="57">
        <v>8088725655</v>
      </c>
      <c r="C15" s="57">
        <v>8385685127</v>
      </c>
      <c r="D15" s="57">
        <v>9350285031</v>
      </c>
      <c r="E15" s="57">
        <v>10047439077</v>
      </c>
      <c r="F15" s="57">
        <v>10651808893</v>
      </c>
      <c r="G15" s="57">
        <v>10810455148</v>
      </c>
      <c r="H15" s="58">
        <f>(G15-F15)/F15</f>
        <v>1.4893832267705895E-2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9" t="s">
        <v>160</v>
      </c>
      <c r="B17" s="3" t="s">
        <v>161</v>
      </c>
      <c r="C17" s="3"/>
      <c r="D17" s="3"/>
      <c r="E17" s="3"/>
      <c r="F17" s="3"/>
      <c r="G17" s="3"/>
      <c r="H17" s="3"/>
      <c r="I17" s="3"/>
      <c r="J17" s="3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9" t="s">
        <v>162</v>
      </c>
      <c r="B18" s="3" t="s">
        <v>163</v>
      </c>
      <c r="C18" s="3"/>
      <c r="D18" s="3"/>
      <c r="E18" s="3"/>
      <c r="F18" s="3"/>
      <c r="G18" s="3"/>
      <c r="H18" s="3"/>
      <c r="I18" s="3"/>
      <c r="J18" s="3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4F5E"/>
  </sheetPr>
  <dimension ref="A1:Z200"/>
  <sheetViews>
    <sheetView showGridLines="0" workbookViewId="0"/>
  </sheetViews>
  <sheetFormatPr baseColWidth="10" defaultColWidth="8.83203125" defaultRowHeight="14"/>
  <cols>
    <col min="1" max="1" width="48" customWidth="1"/>
    <col min="2" max="3" width="20" customWidth="1"/>
    <col min="4" max="4" width="17" customWidth="1"/>
    <col min="5" max="5" width="15" customWidth="1"/>
    <col min="6" max="6" width="3" customWidth="1"/>
    <col min="7" max="7" width="48" customWidth="1"/>
    <col min="8" max="9" width="32" customWidth="1"/>
    <col min="10" max="10" width="28" customWidth="1"/>
    <col min="11" max="11" width="15" customWidth="1"/>
  </cols>
  <sheetData>
    <row r="1" spans="1:26" ht="20">
      <c r="A1" s="2" t="s">
        <v>164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3" t="s">
        <v>165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" customHeight="1">
      <c r="A3" s="4"/>
      <c r="B3" s="4"/>
      <c r="C3" s="4"/>
      <c r="D3" s="4"/>
      <c r="E3" s="4"/>
      <c r="F3" s="4"/>
      <c r="G3" s="4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2" customHeight="1">
      <c r="A5" s="5" t="s">
        <v>166</v>
      </c>
      <c r="B5" s="35" t="s">
        <v>167</v>
      </c>
      <c r="C5" s="35" t="s">
        <v>168</v>
      </c>
      <c r="D5" s="35" t="s">
        <v>169</v>
      </c>
      <c r="E5" s="6" t="s">
        <v>153</v>
      </c>
      <c r="F5" s="1"/>
      <c r="G5" s="5" t="s">
        <v>170</v>
      </c>
      <c r="H5" s="35" t="s">
        <v>167</v>
      </c>
      <c r="I5" s="35" t="s">
        <v>168</v>
      </c>
      <c r="J5" s="35" t="s">
        <v>169</v>
      </c>
      <c r="K5" s="6" t="s">
        <v>153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" customHeight="1">
      <c r="A6" s="7" t="s">
        <v>133</v>
      </c>
      <c r="B6" s="42">
        <v>286.24</v>
      </c>
      <c r="C6" s="42">
        <v>380.71</v>
      </c>
      <c r="D6" s="42">
        <f t="shared" ref="D6:D11" si="0">C6-B6</f>
        <v>94.46999999999997</v>
      </c>
      <c r="E6" s="38">
        <f t="shared" ref="E6:E11" si="1">D6/B6</f>
        <v>0.33003773057574054</v>
      </c>
      <c r="F6" s="1"/>
      <c r="G6" s="7" t="s">
        <v>133</v>
      </c>
      <c r="H6" s="42">
        <v>285.60000000000002</v>
      </c>
      <c r="I6" s="42">
        <v>400.03</v>
      </c>
      <c r="J6" s="42">
        <f t="shared" ref="J6:J11" si="2">I6-H6</f>
        <v>114.42999999999995</v>
      </c>
      <c r="K6" s="38">
        <f t="shared" ref="K6:K11" si="3">J6/H6</f>
        <v>0.40066526610644237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" customHeight="1">
      <c r="A7" s="16" t="s">
        <v>154</v>
      </c>
      <c r="B7" s="53">
        <v>623.72</v>
      </c>
      <c r="C7" s="53">
        <v>713.35</v>
      </c>
      <c r="D7" s="53">
        <f t="shared" si="0"/>
        <v>89.63</v>
      </c>
      <c r="E7" s="46">
        <f t="shared" si="1"/>
        <v>0.14370230231514139</v>
      </c>
      <c r="F7" s="1"/>
      <c r="G7" s="16" t="s">
        <v>154</v>
      </c>
      <c r="H7" s="53">
        <v>465.33</v>
      </c>
      <c r="I7" s="53">
        <v>514.4</v>
      </c>
      <c r="J7" s="53">
        <f t="shared" si="2"/>
        <v>49.069999999999993</v>
      </c>
      <c r="K7" s="46">
        <f t="shared" si="3"/>
        <v>0.10545204478542108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" customHeight="1">
      <c r="A8" s="8" t="s">
        <v>155</v>
      </c>
      <c r="B8" s="54">
        <v>264.14999999999998</v>
      </c>
      <c r="C8" s="54">
        <v>396.42</v>
      </c>
      <c r="D8" s="54">
        <f t="shared" si="0"/>
        <v>132.27000000000004</v>
      </c>
      <c r="E8" s="47">
        <f t="shared" si="1"/>
        <v>0.50073821692220344</v>
      </c>
      <c r="F8" s="1"/>
      <c r="G8" s="8" t="s">
        <v>155</v>
      </c>
      <c r="H8" s="54">
        <v>270.77</v>
      </c>
      <c r="I8" s="54">
        <v>412.75</v>
      </c>
      <c r="J8" s="54">
        <f t="shared" si="2"/>
        <v>141.98000000000002</v>
      </c>
      <c r="K8" s="47">
        <f t="shared" si="3"/>
        <v>0.52435646489640664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" customHeight="1">
      <c r="A9" s="16" t="s">
        <v>136</v>
      </c>
      <c r="B9" s="53">
        <v>236.58</v>
      </c>
      <c r="C9" s="53">
        <v>303.93</v>
      </c>
      <c r="D9" s="53">
        <f t="shared" si="0"/>
        <v>67.349999999999994</v>
      </c>
      <c r="E9" s="46">
        <f t="shared" si="1"/>
        <v>0.28468171443063656</v>
      </c>
      <c r="F9" s="1"/>
      <c r="G9" s="16" t="s">
        <v>136</v>
      </c>
      <c r="H9" s="53">
        <v>221.69</v>
      </c>
      <c r="I9" s="53">
        <v>304.38</v>
      </c>
      <c r="J9" s="53">
        <f t="shared" si="2"/>
        <v>82.69</v>
      </c>
      <c r="K9" s="46">
        <f t="shared" si="3"/>
        <v>0.37299833100275159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" customHeight="1">
      <c r="A10" s="8" t="s">
        <v>137</v>
      </c>
      <c r="B10" s="54">
        <v>61.61</v>
      </c>
      <c r="C10" s="54">
        <v>155.44</v>
      </c>
      <c r="D10" s="54">
        <f t="shared" si="0"/>
        <v>93.83</v>
      </c>
      <c r="E10" s="47">
        <f t="shared" si="1"/>
        <v>1.522967050803441</v>
      </c>
      <c r="F10" s="1"/>
      <c r="G10" s="8" t="s">
        <v>137</v>
      </c>
      <c r="H10" s="54">
        <v>45.52</v>
      </c>
      <c r="I10" s="54">
        <v>145.85</v>
      </c>
      <c r="J10" s="54">
        <f t="shared" si="2"/>
        <v>100.32999999999998</v>
      </c>
      <c r="K10" s="47">
        <f t="shared" si="3"/>
        <v>2.2040861159929697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" customHeight="1">
      <c r="A11" s="48" t="s">
        <v>159</v>
      </c>
      <c r="B11" s="56">
        <v>1472.3</v>
      </c>
      <c r="C11" s="56">
        <v>1949.85</v>
      </c>
      <c r="D11" s="56">
        <f t="shared" si="0"/>
        <v>477.54999999999995</v>
      </c>
      <c r="E11" s="50">
        <f t="shared" si="1"/>
        <v>0.32435644909325545</v>
      </c>
      <c r="F11" s="1"/>
      <c r="G11" s="48" t="s">
        <v>159</v>
      </c>
      <c r="H11" s="56">
        <v>1288.9000000000001</v>
      </c>
      <c r="I11" s="56">
        <v>1777.4</v>
      </c>
      <c r="J11" s="56">
        <f t="shared" si="2"/>
        <v>488.5</v>
      </c>
      <c r="K11" s="50">
        <f t="shared" si="3"/>
        <v>0.37900535340212582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2" customHeight="1">
      <c r="A14" s="5" t="s">
        <v>171</v>
      </c>
      <c r="B14" s="35" t="s">
        <v>172</v>
      </c>
      <c r="C14" s="35" t="s">
        <v>173</v>
      </c>
      <c r="D14" s="35" t="s">
        <v>56</v>
      </c>
      <c r="E14" s="6" t="s">
        <v>174</v>
      </c>
      <c r="F14" s="1"/>
      <c r="G14" s="5" t="s">
        <v>175</v>
      </c>
      <c r="H14" s="35" t="s">
        <v>176</v>
      </c>
      <c r="I14" s="35" t="s">
        <v>177</v>
      </c>
      <c r="J14" s="6" t="s">
        <v>178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0" customHeight="1">
      <c r="A15" s="7" t="s">
        <v>49</v>
      </c>
      <c r="B15" s="40">
        <v>5493940</v>
      </c>
      <c r="C15" s="40">
        <v>5544255</v>
      </c>
      <c r="D15" s="42">
        <v>106</v>
      </c>
      <c r="E15" s="38">
        <f>D15/D11</f>
        <v>0.22196628625274842</v>
      </c>
      <c r="F15" s="1"/>
      <c r="G15" s="7" t="s">
        <v>49</v>
      </c>
      <c r="H15" s="13" t="s">
        <v>179</v>
      </c>
      <c r="I15" s="13" t="s">
        <v>180</v>
      </c>
      <c r="J15" s="13" t="s">
        <v>181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0" customHeight="1">
      <c r="A16" s="9" t="s">
        <v>182</v>
      </c>
      <c r="B16" s="41">
        <v>822696</v>
      </c>
      <c r="C16" s="41">
        <v>796086</v>
      </c>
      <c r="D16" s="43">
        <v>106</v>
      </c>
      <c r="E16" s="39">
        <f>D16/J11</f>
        <v>0.21699078812691913</v>
      </c>
      <c r="F16" s="1"/>
      <c r="G16" s="9" t="s">
        <v>182</v>
      </c>
      <c r="H16" s="15" t="s">
        <v>183</v>
      </c>
      <c r="I16" s="15" t="s">
        <v>184</v>
      </c>
      <c r="J16" s="15" t="s">
        <v>185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4F5E"/>
  </sheetPr>
  <dimension ref="A1:Z200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C6" sqref="C6"/>
    </sheetView>
  </sheetViews>
  <sheetFormatPr baseColWidth="10" defaultColWidth="8.83203125" defaultRowHeight="14"/>
  <cols>
    <col min="1" max="1" width="32" customWidth="1"/>
    <col min="2" max="2" width="22" customWidth="1"/>
    <col min="3" max="3" width="30" customWidth="1"/>
    <col min="4" max="4" width="25" customWidth="1"/>
    <col min="5" max="5" width="19" customWidth="1"/>
    <col min="6" max="6" width="25" customWidth="1"/>
    <col min="7" max="7" width="20" customWidth="1"/>
  </cols>
  <sheetData>
    <row r="1" spans="1:26" ht="20">
      <c r="A1" s="2" t="s">
        <v>186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3" t="s">
        <v>187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" customHeight="1">
      <c r="A3" s="4"/>
      <c r="B3" s="4"/>
      <c r="C3" s="4"/>
      <c r="D3" s="4"/>
      <c r="E3" s="4"/>
      <c r="F3" s="4"/>
      <c r="G3" s="4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2" customHeight="1">
      <c r="A5" s="5" t="s">
        <v>68</v>
      </c>
      <c r="B5" s="35" t="s">
        <v>188</v>
      </c>
      <c r="C5" s="35" t="s">
        <v>189</v>
      </c>
      <c r="D5" s="35" t="s">
        <v>190</v>
      </c>
      <c r="E5" s="35" t="s">
        <v>191</v>
      </c>
      <c r="F5" s="35" t="s">
        <v>192</v>
      </c>
      <c r="G5" s="6" t="s">
        <v>193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" customHeight="1">
      <c r="A6" s="7" t="s">
        <v>73</v>
      </c>
      <c r="B6" s="42">
        <v>-6.1604296483608323E-2</v>
      </c>
      <c r="C6" s="42">
        <v>25.305609216143864</v>
      </c>
      <c r="D6" s="42">
        <v>79.33387535103904</v>
      </c>
      <c r="E6" s="42">
        <v>62.09245767582911</v>
      </c>
      <c r="F6" s="42">
        <v>174.93533844133236</v>
      </c>
      <c r="G6" s="42">
        <f t="shared" ref="G6:G37" si="0">SUM(B6:F6)</f>
        <v>341.60567638786074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" customHeight="1">
      <c r="A7" s="16" t="s">
        <v>74</v>
      </c>
      <c r="B7" s="53">
        <v>81.467925186951874</v>
      </c>
      <c r="C7" s="53">
        <v>17.686090592124174</v>
      </c>
      <c r="D7" s="53">
        <v>87.713091077105133</v>
      </c>
      <c r="E7" s="53">
        <v>2.5347010357431259</v>
      </c>
      <c r="F7" s="53">
        <v>105.92734734110601</v>
      </c>
      <c r="G7" s="53">
        <f t="shared" si="0"/>
        <v>295.32915523303029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" customHeight="1">
      <c r="A8" s="8" t="s">
        <v>75</v>
      </c>
      <c r="B8" s="54">
        <v>118.59440912880905</v>
      </c>
      <c r="C8" s="54">
        <v>-18.034705918593602</v>
      </c>
      <c r="D8" s="54">
        <v>155.13404870857957</v>
      </c>
      <c r="E8" s="54">
        <v>77.536900483631541</v>
      </c>
      <c r="F8" s="54">
        <v>53.902613212800986</v>
      </c>
      <c r="G8" s="54">
        <f t="shared" si="0"/>
        <v>387.13326561522757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" customHeight="1">
      <c r="A9" s="16" t="s">
        <v>76</v>
      </c>
      <c r="B9" s="53">
        <v>94.736586789325372</v>
      </c>
      <c r="C9" s="53">
        <v>42.466017510191989</v>
      </c>
      <c r="D9" s="53">
        <v>60.623238315495456</v>
      </c>
      <c r="E9" s="53">
        <v>41.068108999655294</v>
      </c>
      <c r="F9" s="53">
        <v>78.761784755183172</v>
      </c>
      <c r="G9" s="53">
        <f t="shared" si="0"/>
        <v>317.6557363698513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" customHeight="1">
      <c r="A10" s="8" t="s">
        <v>77</v>
      </c>
      <c r="B10" s="54">
        <v>107.69900549092159</v>
      </c>
      <c r="C10" s="54">
        <v>76.56106617663005</v>
      </c>
      <c r="D10" s="54">
        <v>189.3937901061704</v>
      </c>
      <c r="E10" s="54">
        <v>66.845030039560527</v>
      </c>
      <c r="F10" s="54">
        <v>115.44545707359504</v>
      </c>
      <c r="G10" s="54">
        <f t="shared" si="0"/>
        <v>555.94434888687761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" customHeight="1">
      <c r="A11" s="16" t="s">
        <v>78</v>
      </c>
      <c r="B11" s="53">
        <v>116.65896145929486</v>
      </c>
      <c r="C11" s="53">
        <v>33.028494219989113</v>
      </c>
      <c r="D11" s="53">
        <v>153.96471407769116</v>
      </c>
      <c r="E11" s="53">
        <v>-1.4709069766071252</v>
      </c>
      <c r="F11" s="53">
        <v>134.1876050643103</v>
      </c>
      <c r="G11" s="53">
        <f t="shared" si="0"/>
        <v>436.36886784467833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" customHeight="1">
      <c r="A12" s="8" t="s">
        <v>79</v>
      </c>
      <c r="B12" s="54">
        <v>161.5886995457318</v>
      </c>
      <c r="C12" s="54">
        <v>96.000755111421483</v>
      </c>
      <c r="D12" s="54">
        <v>140.66190244202315</v>
      </c>
      <c r="E12" s="54">
        <v>75.290735877546069</v>
      </c>
      <c r="F12" s="54">
        <v>45.296375336602871</v>
      </c>
      <c r="G12" s="54">
        <f t="shared" si="0"/>
        <v>518.83846831332539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" customHeight="1">
      <c r="A13" s="16" t="s">
        <v>80</v>
      </c>
      <c r="B13" s="53">
        <v>131.04906726366798</v>
      </c>
      <c r="C13" s="53">
        <v>72.820028136179758</v>
      </c>
      <c r="D13" s="53">
        <v>78.266460961210669</v>
      </c>
      <c r="E13" s="53">
        <v>55.986328988596284</v>
      </c>
      <c r="F13" s="53">
        <v>152.69614229998763</v>
      </c>
      <c r="G13" s="53">
        <f t="shared" si="0"/>
        <v>490.81802764964232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" customHeight="1">
      <c r="A14" s="8" t="s">
        <v>81</v>
      </c>
      <c r="B14" s="54">
        <v>158.80558303285579</v>
      </c>
      <c r="C14" s="54">
        <v>-57.353260580533345</v>
      </c>
      <c r="D14" s="54">
        <v>205.81382090472999</v>
      </c>
      <c r="E14" s="54">
        <v>65.822133231224115</v>
      </c>
      <c r="F14" s="54">
        <v>79.459411595775222</v>
      </c>
      <c r="G14" s="54">
        <f t="shared" si="0"/>
        <v>452.54768818405182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" customHeight="1">
      <c r="A15" s="16" t="s">
        <v>82</v>
      </c>
      <c r="B15" s="53">
        <v>101.24524351227922</v>
      </c>
      <c r="C15" s="53">
        <v>45.482416225311056</v>
      </c>
      <c r="D15" s="53">
        <v>154.74357651407777</v>
      </c>
      <c r="E15" s="53">
        <v>106.99228042038607</v>
      </c>
      <c r="F15" s="53">
        <v>120.21426366130409</v>
      </c>
      <c r="G15" s="53">
        <f t="shared" si="0"/>
        <v>528.67778033335821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" customHeight="1">
      <c r="A16" s="8" t="s">
        <v>83</v>
      </c>
      <c r="B16" s="54">
        <v>293.20179131213615</v>
      </c>
      <c r="C16" s="54">
        <v>25.936816440264693</v>
      </c>
      <c r="D16" s="54">
        <v>95.565810817534981</v>
      </c>
      <c r="E16" s="54">
        <v>125.97125939194905</v>
      </c>
      <c r="F16" s="54">
        <v>109.15896900034829</v>
      </c>
      <c r="G16" s="54">
        <f t="shared" si="0"/>
        <v>649.83464696223314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" customHeight="1">
      <c r="A17" s="16" t="s">
        <v>84</v>
      </c>
      <c r="B17" s="53">
        <v>-47.349541706647585</v>
      </c>
      <c r="C17" s="53">
        <v>257.20958746939499</v>
      </c>
      <c r="D17" s="53">
        <v>75.414801361822072</v>
      </c>
      <c r="E17" s="53">
        <v>245.33455674307555</v>
      </c>
      <c r="F17" s="53">
        <v>66.777579368707038</v>
      </c>
      <c r="G17" s="53">
        <f t="shared" si="0"/>
        <v>597.38698323635208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" customHeight="1">
      <c r="A18" s="8" t="s">
        <v>85</v>
      </c>
      <c r="B18" s="54">
        <v>231.2254734242795</v>
      </c>
      <c r="C18" s="54">
        <v>107.24936778718882</v>
      </c>
      <c r="D18" s="54">
        <v>242.07173205398007</v>
      </c>
      <c r="E18" s="54">
        <v>74.561117815496885</v>
      </c>
      <c r="F18" s="54">
        <v>63.957246024208558</v>
      </c>
      <c r="G18" s="54">
        <f t="shared" si="0"/>
        <v>719.06493710515383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" customHeight="1">
      <c r="A19" s="16" t="s">
        <v>86</v>
      </c>
      <c r="B19" s="53">
        <v>-109.09873458233832</v>
      </c>
      <c r="C19" s="53">
        <v>648.34382924247279</v>
      </c>
      <c r="D19" s="53">
        <v>291.6606268002659</v>
      </c>
      <c r="E19" s="53">
        <v>185.85485856372634</v>
      </c>
      <c r="F19" s="53">
        <v>162.95376547920921</v>
      </c>
      <c r="G19" s="53">
        <f t="shared" si="0"/>
        <v>1179.7143455033361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" customHeight="1">
      <c r="A20" s="8" t="s">
        <v>87</v>
      </c>
      <c r="B20" s="54">
        <v>89.518595240363709</v>
      </c>
      <c r="C20" s="54">
        <v>-17.515498024050089</v>
      </c>
      <c r="D20" s="54">
        <v>107.87916112557627</v>
      </c>
      <c r="E20" s="54">
        <v>23.617941296597905</v>
      </c>
      <c r="F20" s="54">
        <v>62.163807592286858</v>
      </c>
      <c r="G20" s="54">
        <f t="shared" si="0"/>
        <v>265.66400723077464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" customHeight="1">
      <c r="A21" s="16" t="s">
        <v>88</v>
      </c>
      <c r="B21" s="53">
        <v>80.932962817100645</v>
      </c>
      <c r="C21" s="53">
        <v>11.340293624869901</v>
      </c>
      <c r="D21" s="53">
        <v>125.49629768478979</v>
      </c>
      <c r="E21" s="53">
        <v>16.214799834483046</v>
      </c>
      <c r="F21" s="53">
        <v>53.769108552982388</v>
      </c>
      <c r="G21" s="53">
        <f t="shared" si="0"/>
        <v>287.75346251422576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" customHeight="1">
      <c r="A22" s="8" t="s">
        <v>89</v>
      </c>
      <c r="B22" s="54">
        <v>153.21224417526506</v>
      </c>
      <c r="C22" s="54">
        <v>21.184693591709333</v>
      </c>
      <c r="D22" s="54">
        <v>90.013705606625138</v>
      </c>
      <c r="E22" s="54">
        <v>12.015600413567995</v>
      </c>
      <c r="F22" s="54">
        <v>40.153993490934823</v>
      </c>
      <c r="G22" s="54">
        <f t="shared" si="0"/>
        <v>316.58023727810235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" customHeight="1">
      <c r="A23" s="16" t="s">
        <v>90</v>
      </c>
      <c r="B23" s="53">
        <v>115.52819001450649</v>
      </c>
      <c r="C23" s="53">
        <v>24.177375942827211</v>
      </c>
      <c r="D23" s="53">
        <v>183.65140524572627</v>
      </c>
      <c r="E23" s="53">
        <v>74.50564230845572</v>
      </c>
      <c r="F23" s="53">
        <v>84.621063250119064</v>
      </c>
      <c r="G23" s="53">
        <f t="shared" si="0"/>
        <v>482.48367676163474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" customHeight="1">
      <c r="A24" s="8" t="s">
        <v>91</v>
      </c>
      <c r="B24" s="54">
        <v>68.976238824910354</v>
      </c>
      <c r="C24" s="54">
        <v>37.640462929475575</v>
      </c>
      <c r="D24" s="54">
        <v>138.44929974725841</v>
      </c>
      <c r="E24" s="54">
        <v>92.651859606822995</v>
      </c>
      <c r="F24" s="54">
        <v>174.9007837314806</v>
      </c>
      <c r="G24" s="54">
        <f t="shared" si="0"/>
        <v>512.61864483994793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" customHeight="1">
      <c r="A25" s="16" t="s">
        <v>92</v>
      </c>
      <c r="B25" s="53">
        <v>50.14392855449745</v>
      </c>
      <c r="C25" s="53">
        <v>18.051725574546253</v>
      </c>
      <c r="D25" s="53">
        <v>2.4529350256718487</v>
      </c>
      <c r="E25" s="53">
        <v>119.55829139090844</v>
      </c>
      <c r="F25" s="53">
        <v>94.725192248083232</v>
      </c>
      <c r="G25" s="53">
        <f t="shared" si="0"/>
        <v>284.93207279370722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" customHeight="1">
      <c r="A26" s="8" t="s">
        <v>93</v>
      </c>
      <c r="B26" s="54">
        <v>44.700564971751419</v>
      </c>
      <c r="C26" s="54">
        <v>92.815760510675773</v>
      </c>
      <c r="D26" s="54">
        <v>111.64480152615747</v>
      </c>
      <c r="E26" s="54">
        <v>102.10523516031992</v>
      </c>
      <c r="F26" s="54">
        <v>314.98715973292246</v>
      </c>
      <c r="G26" s="54">
        <f t="shared" si="0"/>
        <v>666.25352190182707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" customHeight="1">
      <c r="A27" s="16" t="s">
        <v>94</v>
      </c>
      <c r="B27" s="53">
        <v>74.723748909475148</v>
      </c>
      <c r="C27" s="53">
        <v>70.123216484852264</v>
      </c>
      <c r="D27" s="53">
        <v>125.93456121152889</v>
      </c>
      <c r="E27" s="53">
        <v>97.546357292227157</v>
      </c>
      <c r="F27" s="53">
        <v>194.44921182563104</v>
      </c>
      <c r="G27" s="53">
        <f t="shared" si="0"/>
        <v>562.77709572371441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" customHeight="1">
      <c r="A28" s="8" t="s">
        <v>95</v>
      </c>
      <c r="B28" s="54">
        <v>169.3994879433514</v>
      </c>
      <c r="C28" s="54">
        <v>37.457817044080741</v>
      </c>
      <c r="D28" s="54">
        <v>169.6312950339335</v>
      </c>
      <c r="E28" s="54">
        <v>119.08415006732343</v>
      </c>
      <c r="F28" s="54">
        <v>81.607914288119929</v>
      </c>
      <c r="G28" s="54">
        <f t="shared" si="0"/>
        <v>577.18066437680898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" customHeight="1">
      <c r="A29" s="16" t="s">
        <v>96</v>
      </c>
      <c r="B29" s="53">
        <v>160.08193847450491</v>
      </c>
      <c r="C29" s="53">
        <v>141.28106194690258</v>
      </c>
      <c r="D29" s="53">
        <v>246.58303413400759</v>
      </c>
      <c r="E29" s="53">
        <v>247.89971344289933</v>
      </c>
      <c r="F29" s="53">
        <v>314.67682258744208</v>
      </c>
      <c r="G29" s="53">
        <f t="shared" si="0"/>
        <v>1110.5225705857565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" customHeight="1">
      <c r="A30" s="8" t="s">
        <v>97</v>
      </c>
      <c r="B30" s="54">
        <v>141.95716685968279</v>
      </c>
      <c r="C30" s="54">
        <v>7.3973760295845068</v>
      </c>
      <c r="D30" s="54">
        <v>156.87865669395507</v>
      </c>
      <c r="E30" s="54">
        <v>87.868376124563298</v>
      </c>
      <c r="F30" s="54">
        <v>82.164627310202462</v>
      </c>
      <c r="G30" s="54">
        <f t="shared" si="0"/>
        <v>476.26620301798812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" customHeight="1">
      <c r="A31" s="16" t="s">
        <v>98</v>
      </c>
      <c r="B31" s="53">
        <v>80.550234028158457</v>
      </c>
      <c r="C31" s="53">
        <v>-55.673851739343718</v>
      </c>
      <c r="D31" s="53">
        <v>141.62540536062636</v>
      </c>
      <c r="E31" s="53">
        <v>76.485131269583121</v>
      </c>
      <c r="F31" s="53">
        <v>143.01914041748879</v>
      </c>
      <c r="G31" s="53">
        <f t="shared" si="0"/>
        <v>386.00605933651298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" customHeight="1">
      <c r="A32" s="8" t="s">
        <v>99</v>
      </c>
      <c r="B32" s="54">
        <v>65.502059662987705</v>
      </c>
      <c r="C32" s="54">
        <v>155.97457131146041</v>
      </c>
      <c r="D32" s="54">
        <v>107.76111997469661</v>
      </c>
      <c r="E32" s="54">
        <v>105.03529990177736</v>
      </c>
      <c r="F32" s="54">
        <v>217.15448817186487</v>
      </c>
      <c r="G32" s="54">
        <f t="shared" si="0"/>
        <v>651.42753902278696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" customHeight="1">
      <c r="A33" s="16" t="s">
        <v>100</v>
      </c>
      <c r="B33" s="53">
        <v>48.179028269174381</v>
      </c>
      <c r="C33" s="53">
        <v>200.3720665967586</v>
      </c>
      <c r="D33" s="53">
        <v>107.30770741831975</v>
      </c>
      <c r="E33" s="53">
        <v>72.15744187296761</v>
      </c>
      <c r="F33" s="53">
        <v>78.237533453555159</v>
      </c>
      <c r="G33" s="53">
        <f t="shared" si="0"/>
        <v>506.25377761077556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" customHeight="1">
      <c r="A34" s="8" t="s">
        <v>101</v>
      </c>
      <c r="B34" s="54">
        <v>100.52973722780573</v>
      </c>
      <c r="C34" s="54">
        <v>117.44246754606365</v>
      </c>
      <c r="D34" s="54">
        <v>223.46410175879402</v>
      </c>
      <c r="E34" s="54">
        <v>144.77908814907875</v>
      </c>
      <c r="F34" s="54">
        <v>143.7631516959799</v>
      </c>
      <c r="G34" s="54">
        <f t="shared" si="0"/>
        <v>729.97854637772195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" customHeight="1">
      <c r="A35" s="16" t="s">
        <v>102</v>
      </c>
      <c r="B35" s="53">
        <v>142.5351400372968</v>
      </c>
      <c r="C35" s="53">
        <v>88.388769436358302</v>
      </c>
      <c r="D35" s="53">
        <v>105.5429354607767</v>
      </c>
      <c r="E35" s="53">
        <v>-5.4673655799711867</v>
      </c>
      <c r="F35" s="53">
        <v>63.44099588214138</v>
      </c>
      <c r="G35" s="53">
        <f t="shared" si="0"/>
        <v>394.44047523660197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" customHeight="1">
      <c r="A36" s="8" t="s">
        <v>103</v>
      </c>
      <c r="B36" s="54">
        <v>161.64388765665194</v>
      </c>
      <c r="C36" s="54">
        <v>-9.1773414712496901</v>
      </c>
      <c r="D36" s="54">
        <v>35.881679394102463</v>
      </c>
      <c r="E36" s="54">
        <v>99.21179761657956</v>
      </c>
      <c r="F36" s="54">
        <v>117.51822750655899</v>
      </c>
      <c r="G36" s="54">
        <f t="shared" si="0"/>
        <v>405.07825070264323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" customHeight="1">
      <c r="A37" s="16" t="s">
        <v>104</v>
      </c>
      <c r="B37" s="53">
        <v>73.742354023316238</v>
      </c>
      <c r="C37" s="53">
        <v>-18.709265385534877</v>
      </c>
      <c r="D37" s="53">
        <v>93.024397268297548</v>
      </c>
      <c r="E37" s="53">
        <v>172.2926254130511</v>
      </c>
      <c r="F37" s="53">
        <v>105.29445013425385</v>
      </c>
      <c r="G37" s="53">
        <f t="shared" si="0"/>
        <v>425.64456145338386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" customHeight="1">
      <c r="A38" s="8" t="s">
        <v>105</v>
      </c>
      <c r="B38" s="54">
        <v>118.03751152319037</v>
      </c>
      <c r="C38" s="54">
        <v>-38.444656909154446</v>
      </c>
      <c r="D38" s="54">
        <v>227.05841509607532</v>
      </c>
      <c r="E38" s="54">
        <v>106.65339091910971</v>
      </c>
      <c r="F38" s="54">
        <v>87.178262216625342</v>
      </c>
      <c r="G38" s="54">
        <f t="shared" ref="G38:G69" si="1">SUM(B38:F38)</f>
        <v>500.4829228458463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" customHeight="1">
      <c r="A39" s="16" t="s">
        <v>106</v>
      </c>
      <c r="B39" s="53">
        <v>320.92927710300546</v>
      </c>
      <c r="C39" s="53">
        <v>68.824739802321687</v>
      </c>
      <c r="D39" s="53">
        <v>148.54795639090923</v>
      </c>
      <c r="E39" s="53">
        <v>162.70633659690719</v>
      </c>
      <c r="F39" s="53">
        <v>98.188686496630027</v>
      </c>
      <c r="G39" s="53">
        <f t="shared" si="1"/>
        <v>799.19699638977363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" customHeight="1">
      <c r="A40" s="8" t="s">
        <v>107</v>
      </c>
      <c r="B40" s="54">
        <v>-52.457993944570831</v>
      </c>
      <c r="C40" s="54">
        <v>48.835434777589967</v>
      </c>
      <c r="D40" s="54">
        <v>93.599203155002328</v>
      </c>
      <c r="E40" s="54">
        <v>48.336880174269595</v>
      </c>
      <c r="F40" s="54">
        <v>44.186363114267948</v>
      </c>
      <c r="G40" s="54">
        <f t="shared" si="1"/>
        <v>182.49988727655901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" customHeight="1">
      <c r="A41" s="16" t="s">
        <v>108</v>
      </c>
      <c r="B41" s="53">
        <v>183.51208481486168</v>
      </c>
      <c r="C41" s="53">
        <v>153.4281956711244</v>
      </c>
      <c r="D41" s="53">
        <v>146.31520325876963</v>
      </c>
      <c r="E41" s="53">
        <v>42.324693490380696</v>
      </c>
      <c r="F41" s="53">
        <v>122.163764273906</v>
      </c>
      <c r="G41" s="53">
        <f t="shared" si="1"/>
        <v>647.74394150904232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" customHeight="1">
      <c r="A42" s="8" t="s">
        <v>109</v>
      </c>
      <c r="B42" s="54">
        <v>138.32427706712326</v>
      </c>
      <c r="C42" s="54">
        <v>48.946621056814706</v>
      </c>
      <c r="D42" s="54">
        <v>172.4449666037402</v>
      </c>
      <c r="E42" s="54">
        <v>75.199420557687489</v>
      </c>
      <c r="F42" s="54">
        <v>97.809718434140137</v>
      </c>
      <c r="G42" s="54">
        <f t="shared" si="1"/>
        <v>532.72500371950582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" customHeight="1">
      <c r="A43" s="16" t="s">
        <v>110</v>
      </c>
      <c r="B43" s="53">
        <v>102.76427690172358</v>
      </c>
      <c r="C43" s="53">
        <v>289.80626162569115</v>
      </c>
      <c r="D43" s="53">
        <v>145.01118904142442</v>
      </c>
      <c r="E43" s="53">
        <v>71.382283218002954</v>
      </c>
      <c r="F43" s="53">
        <v>59.78115309233992</v>
      </c>
      <c r="G43" s="53">
        <f t="shared" si="1"/>
        <v>668.74516387918197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" customHeight="1">
      <c r="A44" s="8" t="s">
        <v>111</v>
      </c>
      <c r="B44" s="54">
        <v>5.5445633173485902</v>
      </c>
      <c r="C44" s="54">
        <v>-15.248229759667993</v>
      </c>
      <c r="D44" s="54">
        <v>96.258619843517749</v>
      </c>
      <c r="E44" s="54">
        <v>93.661757901231113</v>
      </c>
      <c r="F44" s="54">
        <v>202.01576507099654</v>
      </c>
      <c r="G44" s="54">
        <f t="shared" si="1"/>
        <v>382.23247637342604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" customHeight="1">
      <c r="A45" s="16" t="s">
        <v>112</v>
      </c>
      <c r="B45" s="53">
        <v>142.05097892900466</v>
      </c>
      <c r="C45" s="53">
        <v>-129.05805512395898</v>
      </c>
      <c r="D45" s="53">
        <v>73.934832904008374</v>
      </c>
      <c r="E45" s="53">
        <v>46.234837333551383</v>
      </c>
      <c r="F45" s="53">
        <v>156.62348714069591</v>
      </c>
      <c r="G45" s="53">
        <f t="shared" si="1"/>
        <v>289.78608118330135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" customHeight="1">
      <c r="A46" s="8" t="s">
        <v>113</v>
      </c>
      <c r="B46" s="54">
        <v>137.87678195261856</v>
      </c>
      <c r="C46" s="54">
        <v>64.384072614997081</v>
      </c>
      <c r="D46" s="54">
        <v>143.20266548568043</v>
      </c>
      <c r="E46" s="54">
        <v>177.34579027556936</v>
      </c>
      <c r="F46" s="54">
        <v>85.065504924664509</v>
      </c>
      <c r="G46" s="54">
        <f t="shared" si="1"/>
        <v>607.87481525352996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" customHeight="1">
      <c r="A47" s="16" t="s">
        <v>114</v>
      </c>
      <c r="B47" s="53">
        <v>114.01208377405453</v>
      </c>
      <c r="C47" s="53">
        <v>-128.21913929221557</v>
      </c>
      <c r="D47" s="53">
        <v>107.11480451136407</v>
      </c>
      <c r="E47" s="53">
        <v>155.14081231226754</v>
      </c>
      <c r="F47" s="53">
        <v>206.45228624238797</v>
      </c>
      <c r="G47" s="53">
        <f t="shared" si="1"/>
        <v>454.50084754785854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" customHeight="1">
      <c r="A48" s="8" t="s">
        <v>115</v>
      </c>
      <c r="B48" s="54">
        <v>56.270877382963135</v>
      </c>
      <c r="C48" s="54">
        <v>123.89197553838767</v>
      </c>
      <c r="D48" s="54">
        <v>145.48841631353116</v>
      </c>
      <c r="E48" s="54">
        <v>4.2327574561167864</v>
      </c>
      <c r="F48" s="54">
        <v>89.708537741338816</v>
      </c>
      <c r="G48" s="54">
        <f t="shared" si="1"/>
        <v>419.59256443233761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" customHeight="1">
      <c r="A49" s="16" t="s">
        <v>116</v>
      </c>
      <c r="B49" s="53">
        <v>47.111318962464253</v>
      </c>
      <c r="C49" s="53">
        <v>66.410471563748445</v>
      </c>
      <c r="D49" s="53">
        <v>163.88320205967904</v>
      </c>
      <c r="E49" s="53">
        <v>66.465715907367326</v>
      </c>
      <c r="F49" s="53">
        <v>80.96882595202166</v>
      </c>
      <c r="G49" s="53">
        <f t="shared" si="1"/>
        <v>424.83953444528072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" customHeight="1">
      <c r="A50" s="8" t="s">
        <v>117</v>
      </c>
      <c r="B50" s="54">
        <v>20.766084036932796</v>
      </c>
      <c r="C50" s="54">
        <v>77.738031755436566</v>
      </c>
      <c r="D50" s="54">
        <v>160.05991175910447</v>
      </c>
      <c r="E50" s="54">
        <v>92.735203250312168</v>
      </c>
      <c r="F50" s="54">
        <v>154.4441379054955</v>
      </c>
      <c r="G50" s="54">
        <f t="shared" si="1"/>
        <v>505.74336870728149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" customHeight="1">
      <c r="A51" s="16" t="s">
        <v>118</v>
      </c>
      <c r="B51" s="53">
        <v>119.37761938340432</v>
      </c>
      <c r="C51" s="53">
        <v>44.130334908560712</v>
      </c>
      <c r="D51" s="53">
        <v>129.16850017113782</v>
      </c>
      <c r="E51" s="53">
        <v>45.684664256567345</v>
      </c>
      <c r="F51" s="53">
        <v>160.54180320073695</v>
      </c>
      <c r="G51" s="53">
        <f t="shared" si="1"/>
        <v>498.90292192040715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" customHeight="1">
      <c r="A52" s="8" t="s">
        <v>119</v>
      </c>
      <c r="B52" s="54">
        <v>120.36317249664017</v>
      </c>
      <c r="C52" s="54">
        <v>48.533892271930029</v>
      </c>
      <c r="D52" s="54">
        <v>132.26064775347317</v>
      </c>
      <c r="E52" s="54">
        <v>78.261396427640989</v>
      </c>
      <c r="F52" s="54">
        <v>45.565275553544488</v>
      </c>
      <c r="G52" s="54">
        <f t="shared" si="1"/>
        <v>424.98438450322885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" customHeight="1">
      <c r="A53" s="16" t="s">
        <v>120</v>
      </c>
      <c r="B53" s="53">
        <v>105.29377530364371</v>
      </c>
      <c r="C53" s="53">
        <v>-34.247047908232162</v>
      </c>
      <c r="D53" s="53">
        <v>148.28483468286103</v>
      </c>
      <c r="E53" s="53">
        <v>53.326670040485851</v>
      </c>
      <c r="F53" s="53">
        <v>141.68345141700402</v>
      </c>
      <c r="G53" s="53">
        <f t="shared" si="1"/>
        <v>414.3416835357624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" customHeight="1">
      <c r="A54" s="8" t="s">
        <v>121</v>
      </c>
      <c r="B54" s="54">
        <v>78.972748774799982</v>
      </c>
      <c r="C54" s="54">
        <v>49.188911620364308</v>
      </c>
      <c r="D54" s="54">
        <v>133.45413016334297</v>
      </c>
      <c r="E54" s="54">
        <v>64.728902455851028</v>
      </c>
      <c r="F54" s="54">
        <v>147.20936696721046</v>
      </c>
      <c r="G54" s="54">
        <f t="shared" si="1"/>
        <v>473.55405998156868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" customHeight="1">
      <c r="A55" s="16" t="s">
        <v>122</v>
      </c>
      <c r="B55" s="53">
        <v>164.13861133202559</v>
      </c>
      <c r="C55" s="53">
        <v>43.448641694302239</v>
      </c>
      <c r="D55" s="53">
        <v>131.23231460630268</v>
      </c>
      <c r="E55" s="53">
        <v>48.307221657537184</v>
      </c>
      <c r="F55" s="53">
        <v>209.13361144082754</v>
      </c>
      <c r="G55" s="53">
        <f t="shared" si="1"/>
        <v>596.26040073099523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" customHeight="1">
      <c r="A56" s="8" t="s">
        <v>123</v>
      </c>
      <c r="B56" s="54">
        <v>107.98328932371896</v>
      </c>
      <c r="C56" s="54">
        <v>16.237600137465961</v>
      </c>
      <c r="D56" s="54">
        <v>109.7275893988388</v>
      </c>
      <c r="E56" s="54">
        <v>29.295120372869093</v>
      </c>
      <c r="F56" s="54">
        <v>98.44168192860802</v>
      </c>
      <c r="G56" s="54">
        <f t="shared" si="1"/>
        <v>361.68528116150088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" customHeight="1">
      <c r="A57" s="48" t="s">
        <v>124</v>
      </c>
      <c r="B57" s="56">
        <v>114.42920839927831</v>
      </c>
      <c r="C57" s="56">
        <v>49.064068516020882</v>
      </c>
      <c r="D57" s="56">
        <v>141.98687444141194</v>
      </c>
      <c r="E57" s="56">
        <v>82.691305890555128</v>
      </c>
      <c r="F57" s="56">
        <v>100.33334087115108</v>
      </c>
      <c r="G57" s="56">
        <f t="shared" si="1"/>
        <v>488.5047981184174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conditionalFormatting sqref="B6:F56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4F5E"/>
  </sheetPr>
  <dimension ref="A1:Z200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C6" sqref="C6"/>
    </sheetView>
  </sheetViews>
  <sheetFormatPr baseColWidth="10" defaultColWidth="8.83203125" defaultRowHeight="14"/>
  <cols>
    <col min="1" max="1" width="32" customWidth="1"/>
    <col min="2" max="2" width="14" customWidth="1"/>
    <col min="3" max="4" width="18" customWidth="1"/>
    <col min="5" max="6" width="14" customWidth="1"/>
  </cols>
  <sheetData>
    <row r="1" spans="1:26" ht="20">
      <c r="A1" s="2" t="s">
        <v>194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3" t="s">
        <v>195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" customHeight="1">
      <c r="A3" s="4"/>
      <c r="B3" s="4"/>
      <c r="C3" s="4"/>
      <c r="D3" s="4"/>
      <c r="E3" s="4"/>
      <c r="F3" s="4"/>
      <c r="G3" s="4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2" customHeight="1">
      <c r="A5" s="5" t="s">
        <v>68</v>
      </c>
      <c r="B5" s="35" t="s">
        <v>196</v>
      </c>
      <c r="C5" s="35" t="s">
        <v>51</v>
      </c>
      <c r="D5" s="35" t="s">
        <v>52</v>
      </c>
      <c r="E5" s="35" t="s">
        <v>169</v>
      </c>
      <c r="F5" s="6" t="s">
        <v>153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" customHeight="1">
      <c r="A6" s="7" t="s">
        <v>73</v>
      </c>
      <c r="B6" s="60" t="s">
        <v>197</v>
      </c>
      <c r="C6" s="40">
        <v>6437</v>
      </c>
      <c r="D6" s="40">
        <v>8430</v>
      </c>
      <c r="E6" s="40">
        <f t="shared" ref="E6:E37" si="0">D6-C6</f>
        <v>1993</v>
      </c>
      <c r="F6" s="38">
        <f t="shared" ref="F6:F37" si="1">E6/C6</f>
        <v>0.30961628087618454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" customHeight="1">
      <c r="A7" s="16" t="s">
        <v>74</v>
      </c>
      <c r="B7" s="61" t="s">
        <v>198</v>
      </c>
      <c r="C7" s="51">
        <v>21880</v>
      </c>
      <c r="D7" s="51">
        <v>20838</v>
      </c>
      <c r="E7" s="51">
        <f t="shared" si="0"/>
        <v>-1042</v>
      </c>
      <c r="F7" s="46">
        <f t="shared" si="1"/>
        <v>-4.7623400365630716E-2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" customHeight="1">
      <c r="A8" s="8" t="s">
        <v>75</v>
      </c>
      <c r="B8" s="62" t="s">
        <v>199</v>
      </c>
      <c r="C8" s="52">
        <v>3828</v>
      </c>
      <c r="D8" s="52">
        <v>6038</v>
      </c>
      <c r="E8" s="52">
        <f t="shared" si="0"/>
        <v>2210</v>
      </c>
      <c r="F8" s="47">
        <f t="shared" si="1"/>
        <v>0.57732497387669801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" customHeight="1">
      <c r="A9" s="16" t="s">
        <v>76</v>
      </c>
      <c r="B9" s="61" t="s">
        <v>200</v>
      </c>
      <c r="C9" s="51">
        <v>3483</v>
      </c>
      <c r="D9" s="51">
        <v>6166</v>
      </c>
      <c r="E9" s="51">
        <f t="shared" si="0"/>
        <v>2683</v>
      </c>
      <c r="F9" s="46">
        <f t="shared" si="1"/>
        <v>0.7703129486075222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" customHeight="1">
      <c r="A10" s="8" t="s">
        <v>77</v>
      </c>
      <c r="B10" s="62" t="s">
        <v>201</v>
      </c>
      <c r="C10" s="52">
        <v>59532</v>
      </c>
      <c r="D10" s="52">
        <v>53339</v>
      </c>
      <c r="E10" s="52">
        <f t="shared" si="0"/>
        <v>-6193</v>
      </c>
      <c r="F10" s="47">
        <f t="shared" si="1"/>
        <v>-0.10402808573540281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" customHeight="1">
      <c r="A11" s="16" t="s">
        <v>78</v>
      </c>
      <c r="B11" s="61" t="s">
        <v>202</v>
      </c>
      <c r="C11" s="51">
        <v>3136</v>
      </c>
      <c r="D11" s="51">
        <v>3029</v>
      </c>
      <c r="E11" s="51">
        <f t="shared" si="0"/>
        <v>-107</v>
      </c>
      <c r="F11" s="46">
        <f t="shared" si="1"/>
        <v>-3.4119897959183673E-2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" customHeight="1">
      <c r="A12" s="8" t="s">
        <v>79</v>
      </c>
      <c r="B12" s="62" t="s">
        <v>203</v>
      </c>
      <c r="C12" s="52">
        <v>6815</v>
      </c>
      <c r="D12" s="52">
        <v>7304</v>
      </c>
      <c r="E12" s="52">
        <f t="shared" si="0"/>
        <v>489</v>
      </c>
      <c r="F12" s="47">
        <f t="shared" si="1"/>
        <v>7.175348495964784E-2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" customHeight="1">
      <c r="A13" s="16" t="s">
        <v>80</v>
      </c>
      <c r="B13" s="61" t="s">
        <v>204</v>
      </c>
      <c r="C13" s="51">
        <v>23576</v>
      </c>
      <c r="D13" s="51">
        <v>22267</v>
      </c>
      <c r="E13" s="51">
        <f t="shared" si="0"/>
        <v>-1309</v>
      </c>
      <c r="F13" s="46">
        <f t="shared" si="1"/>
        <v>-5.5522565320665081E-2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" customHeight="1">
      <c r="A14" s="8" t="s">
        <v>81</v>
      </c>
      <c r="B14" s="62" t="s">
        <v>205</v>
      </c>
      <c r="C14" s="52">
        <v>726</v>
      </c>
      <c r="D14" s="52">
        <v>777</v>
      </c>
      <c r="E14" s="52">
        <f t="shared" si="0"/>
        <v>51</v>
      </c>
      <c r="F14" s="47">
        <f t="shared" si="1"/>
        <v>7.0247933884297523E-2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" customHeight="1">
      <c r="A15" s="16" t="s">
        <v>82</v>
      </c>
      <c r="B15" s="61" t="s">
        <v>206</v>
      </c>
      <c r="C15" s="51">
        <v>921</v>
      </c>
      <c r="D15" s="51">
        <v>1048</v>
      </c>
      <c r="E15" s="51">
        <f t="shared" si="0"/>
        <v>127</v>
      </c>
      <c r="F15" s="46">
        <f t="shared" si="1"/>
        <v>0.13789359391965256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" customHeight="1">
      <c r="A16" s="8" t="s">
        <v>83</v>
      </c>
      <c r="B16" s="62" t="s">
        <v>207</v>
      </c>
      <c r="C16" s="52">
        <v>1305</v>
      </c>
      <c r="D16" s="52">
        <v>1386</v>
      </c>
      <c r="E16" s="52">
        <f t="shared" si="0"/>
        <v>81</v>
      </c>
      <c r="F16" s="47">
        <f t="shared" si="1"/>
        <v>6.2068965517241378E-2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" customHeight="1">
      <c r="A17" s="16" t="s">
        <v>84</v>
      </c>
      <c r="B17" s="61" t="s">
        <v>208</v>
      </c>
      <c r="C17" s="51">
        <v>2077</v>
      </c>
      <c r="D17" s="51">
        <v>2133</v>
      </c>
      <c r="E17" s="51">
        <f t="shared" si="0"/>
        <v>56</v>
      </c>
      <c r="F17" s="46">
        <f t="shared" si="1"/>
        <v>2.6961964371689937E-2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" customHeight="1">
      <c r="A18" s="8" t="s">
        <v>85</v>
      </c>
      <c r="B18" s="62" t="s">
        <v>209</v>
      </c>
      <c r="C18" s="52">
        <v>1914</v>
      </c>
      <c r="D18" s="52">
        <v>3073</v>
      </c>
      <c r="E18" s="52">
        <f t="shared" si="0"/>
        <v>1159</v>
      </c>
      <c r="F18" s="47">
        <f t="shared" si="1"/>
        <v>0.60553814002089867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" customHeight="1">
      <c r="A19" s="16" t="s">
        <v>86</v>
      </c>
      <c r="B19" s="61" t="s">
        <v>210</v>
      </c>
      <c r="C19" s="51">
        <v>302</v>
      </c>
      <c r="D19" s="51">
        <v>269</v>
      </c>
      <c r="E19" s="51">
        <f t="shared" si="0"/>
        <v>-33</v>
      </c>
      <c r="F19" s="46">
        <f t="shared" si="1"/>
        <v>-0.10927152317880795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" customHeight="1">
      <c r="A20" s="8" t="s">
        <v>87</v>
      </c>
      <c r="B20" s="62" t="s">
        <v>211</v>
      </c>
      <c r="C20" s="52">
        <v>2831</v>
      </c>
      <c r="D20" s="52">
        <v>5324</v>
      </c>
      <c r="E20" s="52">
        <f t="shared" si="0"/>
        <v>2493</v>
      </c>
      <c r="F20" s="47">
        <f t="shared" si="1"/>
        <v>0.88060755916637234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" customHeight="1">
      <c r="A21" s="16" t="s">
        <v>88</v>
      </c>
      <c r="B21" s="61" t="s">
        <v>212</v>
      </c>
      <c r="C21" s="51">
        <v>13218</v>
      </c>
      <c r="D21" s="51">
        <v>13233</v>
      </c>
      <c r="E21" s="51">
        <f t="shared" si="0"/>
        <v>15</v>
      </c>
      <c r="F21" s="46">
        <f t="shared" si="1"/>
        <v>1.1348161597821154E-3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" customHeight="1">
      <c r="A22" s="8" t="s">
        <v>89</v>
      </c>
      <c r="B22" s="62" t="s">
        <v>213</v>
      </c>
      <c r="C22" s="52">
        <v>4592</v>
      </c>
      <c r="D22" s="52">
        <v>6922</v>
      </c>
      <c r="E22" s="52">
        <f t="shared" si="0"/>
        <v>2330</v>
      </c>
      <c r="F22" s="47">
        <f t="shared" si="1"/>
        <v>0.50740418118466901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" customHeight="1">
      <c r="A23" s="16" t="s">
        <v>90</v>
      </c>
      <c r="B23" s="61" t="s">
        <v>214</v>
      </c>
      <c r="C23" s="51">
        <v>153861</v>
      </c>
      <c r="D23" s="51">
        <v>139802</v>
      </c>
      <c r="E23" s="51">
        <f t="shared" si="0"/>
        <v>-14059</v>
      </c>
      <c r="F23" s="46">
        <f t="shared" si="1"/>
        <v>-9.1374682343153879E-2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" customHeight="1">
      <c r="A24" s="8" t="s">
        <v>91</v>
      </c>
      <c r="B24" s="62" t="s">
        <v>215</v>
      </c>
      <c r="C24" s="52">
        <v>4750</v>
      </c>
      <c r="D24" s="52">
        <v>4977</v>
      </c>
      <c r="E24" s="52">
        <f t="shared" si="0"/>
        <v>227</v>
      </c>
      <c r="F24" s="47">
        <f t="shared" si="1"/>
        <v>4.7789473684210527E-2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" customHeight="1">
      <c r="A25" s="16" t="s">
        <v>92</v>
      </c>
      <c r="B25" s="61" t="s">
        <v>216</v>
      </c>
      <c r="C25" s="51">
        <v>30919</v>
      </c>
      <c r="D25" s="51">
        <v>33329</v>
      </c>
      <c r="E25" s="51">
        <f t="shared" si="0"/>
        <v>2410</v>
      </c>
      <c r="F25" s="46">
        <f t="shared" si="1"/>
        <v>7.7945599793007539E-2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" customHeight="1">
      <c r="A26" s="8" t="s">
        <v>93</v>
      </c>
      <c r="B26" s="62" t="s">
        <v>217</v>
      </c>
      <c r="C26" s="52">
        <v>354</v>
      </c>
      <c r="D26" s="52">
        <v>308</v>
      </c>
      <c r="E26" s="52">
        <f t="shared" si="0"/>
        <v>-46</v>
      </c>
      <c r="F26" s="47">
        <f t="shared" si="1"/>
        <v>-0.12994350282485875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" customHeight="1">
      <c r="A27" s="16" t="s">
        <v>94</v>
      </c>
      <c r="B27" s="61" t="s">
        <v>218</v>
      </c>
      <c r="C27" s="51">
        <v>21024</v>
      </c>
      <c r="D27" s="51">
        <v>23982</v>
      </c>
      <c r="E27" s="51">
        <f t="shared" si="0"/>
        <v>2958</v>
      </c>
      <c r="F27" s="46">
        <f t="shared" si="1"/>
        <v>0.14069634703196346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" customHeight="1">
      <c r="A28" s="8" t="s">
        <v>95</v>
      </c>
      <c r="B28" s="62" t="s">
        <v>219</v>
      </c>
      <c r="C28" s="52">
        <v>55701</v>
      </c>
      <c r="D28" s="52">
        <v>51021</v>
      </c>
      <c r="E28" s="52">
        <f t="shared" si="0"/>
        <v>-4680</v>
      </c>
      <c r="F28" s="47">
        <f t="shared" si="1"/>
        <v>-8.4020035546938113E-2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" customHeight="1">
      <c r="A29" s="16" t="s">
        <v>96</v>
      </c>
      <c r="B29" s="61" t="s">
        <v>220</v>
      </c>
      <c r="C29" s="51">
        <v>350</v>
      </c>
      <c r="D29" s="51">
        <v>339</v>
      </c>
      <c r="E29" s="51">
        <f t="shared" si="0"/>
        <v>-11</v>
      </c>
      <c r="F29" s="46">
        <f t="shared" si="1"/>
        <v>-3.1428571428571431E-2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" customHeight="1">
      <c r="A30" s="8" t="s">
        <v>97</v>
      </c>
      <c r="B30" s="62" t="s">
        <v>221</v>
      </c>
      <c r="C30" s="52">
        <v>7474</v>
      </c>
      <c r="D30" s="52">
        <v>7962</v>
      </c>
      <c r="E30" s="52">
        <f t="shared" si="0"/>
        <v>488</v>
      </c>
      <c r="F30" s="47">
        <f t="shared" si="1"/>
        <v>6.5293015788065289E-2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" customHeight="1">
      <c r="A31" s="16" t="s">
        <v>98</v>
      </c>
      <c r="B31" s="61" t="s">
        <v>222</v>
      </c>
      <c r="C31" s="51">
        <v>29266</v>
      </c>
      <c r="D31" s="51">
        <v>26129</v>
      </c>
      <c r="E31" s="51">
        <f t="shared" si="0"/>
        <v>-3137</v>
      </c>
      <c r="F31" s="46">
        <f t="shared" si="1"/>
        <v>-0.1071892298230028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" customHeight="1">
      <c r="A32" s="8" t="s">
        <v>99</v>
      </c>
      <c r="B32" s="62" t="s">
        <v>223</v>
      </c>
      <c r="C32" s="52">
        <v>1354</v>
      </c>
      <c r="D32" s="52">
        <v>1373</v>
      </c>
      <c r="E32" s="52">
        <f t="shared" si="0"/>
        <v>19</v>
      </c>
      <c r="F32" s="47">
        <f t="shared" si="1"/>
        <v>1.4032496307237814E-2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" customHeight="1">
      <c r="A33" s="16" t="s">
        <v>100</v>
      </c>
      <c r="B33" s="61" t="s">
        <v>224</v>
      </c>
      <c r="C33" s="51">
        <v>14234</v>
      </c>
      <c r="D33" s="51">
        <v>13541</v>
      </c>
      <c r="E33" s="51">
        <f t="shared" si="0"/>
        <v>-693</v>
      </c>
      <c r="F33" s="46">
        <f t="shared" si="1"/>
        <v>-4.8686244204018549E-2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" customHeight="1">
      <c r="A34" s="8" t="s">
        <v>101</v>
      </c>
      <c r="B34" s="62" t="s">
        <v>225</v>
      </c>
      <c r="C34" s="52">
        <v>640</v>
      </c>
      <c r="D34" s="52">
        <v>597</v>
      </c>
      <c r="E34" s="52">
        <f t="shared" si="0"/>
        <v>-43</v>
      </c>
      <c r="F34" s="47">
        <f t="shared" si="1"/>
        <v>-6.7187499999999997E-2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" customHeight="1">
      <c r="A35" s="16" t="s">
        <v>102</v>
      </c>
      <c r="B35" s="61" t="s">
        <v>226</v>
      </c>
      <c r="C35" s="51">
        <v>4057</v>
      </c>
      <c r="D35" s="51">
        <v>4356</v>
      </c>
      <c r="E35" s="51">
        <f t="shared" si="0"/>
        <v>299</v>
      </c>
      <c r="F35" s="46">
        <f t="shared" si="1"/>
        <v>7.3699778161202864E-2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" customHeight="1">
      <c r="A36" s="8" t="s">
        <v>103</v>
      </c>
      <c r="B36" s="62" t="s">
        <v>227</v>
      </c>
      <c r="C36" s="52">
        <v>35267</v>
      </c>
      <c r="D36" s="52">
        <v>32042</v>
      </c>
      <c r="E36" s="52">
        <f t="shared" si="0"/>
        <v>-3225</v>
      </c>
      <c r="F36" s="47">
        <f t="shared" si="1"/>
        <v>-9.1445260441772758E-2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" customHeight="1">
      <c r="A37" s="16" t="s">
        <v>104</v>
      </c>
      <c r="B37" s="61" t="s">
        <v>228</v>
      </c>
      <c r="C37" s="51">
        <v>3986</v>
      </c>
      <c r="D37" s="51">
        <v>3717</v>
      </c>
      <c r="E37" s="51">
        <f t="shared" si="0"/>
        <v>-269</v>
      </c>
      <c r="F37" s="46">
        <f t="shared" si="1"/>
        <v>-6.7486201705970902E-2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" customHeight="1">
      <c r="A38" s="8" t="s">
        <v>105</v>
      </c>
      <c r="B38" s="62" t="s">
        <v>229</v>
      </c>
      <c r="C38" s="52">
        <v>52189</v>
      </c>
      <c r="D38" s="52">
        <v>47876</v>
      </c>
      <c r="E38" s="52">
        <f t="shared" ref="E38:E69" si="2">D38-C38</f>
        <v>-4313</v>
      </c>
      <c r="F38" s="47">
        <f t="shared" ref="F38:F69" si="3">E38/C38</f>
        <v>-8.264193604016172E-2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" customHeight="1">
      <c r="A39" s="16" t="s">
        <v>106</v>
      </c>
      <c r="B39" s="61" t="s">
        <v>230</v>
      </c>
      <c r="C39" s="51">
        <v>8065</v>
      </c>
      <c r="D39" s="51">
        <v>8036</v>
      </c>
      <c r="E39" s="51">
        <f t="shared" si="2"/>
        <v>-29</v>
      </c>
      <c r="F39" s="46">
        <f t="shared" si="3"/>
        <v>-3.5957842529448234E-3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" customHeight="1">
      <c r="A40" s="8" t="s">
        <v>107</v>
      </c>
      <c r="B40" s="62" t="s">
        <v>231</v>
      </c>
      <c r="C40" s="52">
        <v>4365</v>
      </c>
      <c r="D40" s="52">
        <v>4019</v>
      </c>
      <c r="E40" s="52">
        <f t="shared" si="2"/>
        <v>-346</v>
      </c>
      <c r="F40" s="47">
        <f t="shared" si="3"/>
        <v>-7.9266895761741119E-2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" customHeight="1">
      <c r="A41" s="16" t="s">
        <v>108</v>
      </c>
      <c r="B41" s="61" t="s">
        <v>232</v>
      </c>
      <c r="C41" s="51">
        <v>35669</v>
      </c>
      <c r="D41" s="51">
        <v>35354</v>
      </c>
      <c r="E41" s="51">
        <f t="shared" si="2"/>
        <v>-315</v>
      </c>
      <c r="F41" s="46">
        <f t="shared" si="3"/>
        <v>-8.8311979590120267E-3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" customHeight="1">
      <c r="A42" s="8" t="s">
        <v>109</v>
      </c>
      <c r="B42" s="62" t="s">
        <v>233</v>
      </c>
      <c r="C42" s="52">
        <v>24621</v>
      </c>
      <c r="D42" s="52">
        <v>23296</v>
      </c>
      <c r="E42" s="52">
        <f t="shared" si="2"/>
        <v>-1325</v>
      </c>
      <c r="F42" s="47">
        <f t="shared" si="3"/>
        <v>-5.3815848259615773E-2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" customHeight="1">
      <c r="A43" s="16" t="s">
        <v>110</v>
      </c>
      <c r="B43" s="61" t="s">
        <v>234</v>
      </c>
      <c r="C43" s="51">
        <v>39856</v>
      </c>
      <c r="D43" s="51">
        <v>37930</v>
      </c>
      <c r="E43" s="51">
        <f t="shared" si="2"/>
        <v>-1926</v>
      </c>
      <c r="F43" s="46">
        <f t="shared" si="3"/>
        <v>-4.832396627860297E-2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" customHeight="1">
      <c r="A44" s="8" t="s">
        <v>111</v>
      </c>
      <c r="B44" s="62" t="s">
        <v>235</v>
      </c>
      <c r="C44" s="52">
        <v>1266</v>
      </c>
      <c r="D44" s="52">
        <v>1352</v>
      </c>
      <c r="E44" s="52">
        <f t="shared" si="2"/>
        <v>86</v>
      </c>
      <c r="F44" s="47">
        <f t="shared" si="3"/>
        <v>6.7930489731437602E-2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" customHeight="1">
      <c r="A45" s="16" t="s">
        <v>112</v>
      </c>
      <c r="B45" s="61" t="s">
        <v>236</v>
      </c>
      <c r="C45" s="51">
        <v>1322</v>
      </c>
      <c r="D45" s="51">
        <v>1776</v>
      </c>
      <c r="E45" s="51">
        <f t="shared" si="2"/>
        <v>454</v>
      </c>
      <c r="F45" s="46">
        <f t="shared" si="3"/>
        <v>0.34341906202723149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" customHeight="1">
      <c r="A46" s="8" t="s">
        <v>113</v>
      </c>
      <c r="B46" s="62" t="s">
        <v>237</v>
      </c>
      <c r="C46" s="52">
        <v>52629</v>
      </c>
      <c r="D46" s="52">
        <v>46612</v>
      </c>
      <c r="E46" s="52">
        <f t="shared" si="2"/>
        <v>-6017</v>
      </c>
      <c r="F46" s="47">
        <f t="shared" si="3"/>
        <v>-0.11432860210150297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" customHeight="1">
      <c r="A47" s="16" t="s">
        <v>114</v>
      </c>
      <c r="B47" s="61" t="s">
        <v>238</v>
      </c>
      <c r="C47" s="51">
        <v>1579</v>
      </c>
      <c r="D47" s="51">
        <v>1719</v>
      </c>
      <c r="E47" s="51">
        <f t="shared" si="2"/>
        <v>140</v>
      </c>
      <c r="F47" s="46">
        <f t="shared" si="3"/>
        <v>8.866371120962635E-2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" customHeight="1">
      <c r="A48" s="8" t="s">
        <v>115</v>
      </c>
      <c r="B48" s="62" t="s">
        <v>239</v>
      </c>
      <c r="C48" s="52">
        <v>6067</v>
      </c>
      <c r="D48" s="52">
        <v>6696</v>
      </c>
      <c r="E48" s="52">
        <f t="shared" si="2"/>
        <v>629</v>
      </c>
      <c r="F48" s="47">
        <f t="shared" si="3"/>
        <v>0.10367562221855942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" customHeight="1">
      <c r="A49" s="16" t="s">
        <v>116</v>
      </c>
      <c r="B49" s="61" t="s">
        <v>240</v>
      </c>
      <c r="C49" s="51">
        <v>39619</v>
      </c>
      <c r="D49" s="51">
        <v>36971</v>
      </c>
      <c r="E49" s="51">
        <f t="shared" si="2"/>
        <v>-2648</v>
      </c>
      <c r="F49" s="46">
        <f t="shared" si="3"/>
        <v>-6.6836618794012967E-2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" customHeight="1">
      <c r="A50" s="8" t="s">
        <v>117</v>
      </c>
      <c r="B50" s="62" t="s">
        <v>241</v>
      </c>
      <c r="C50" s="52">
        <v>1099</v>
      </c>
      <c r="D50" s="52">
        <v>1032</v>
      </c>
      <c r="E50" s="52">
        <f t="shared" si="2"/>
        <v>-67</v>
      </c>
      <c r="F50" s="47">
        <f t="shared" si="3"/>
        <v>-6.0964513193812554E-2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" customHeight="1">
      <c r="A51" s="16" t="s">
        <v>118</v>
      </c>
      <c r="B51" s="61" t="s">
        <v>242</v>
      </c>
      <c r="C51" s="51">
        <v>1979</v>
      </c>
      <c r="D51" s="51">
        <v>2306</v>
      </c>
      <c r="E51" s="51">
        <f t="shared" si="2"/>
        <v>327</v>
      </c>
      <c r="F51" s="46">
        <f t="shared" si="3"/>
        <v>0.16523496715512886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" customHeight="1">
      <c r="A52" s="8" t="s">
        <v>119</v>
      </c>
      <c r="B52" s="62" t="s">
        <v>243</v>
      </c>
      <c r="C52" s="52">
        <v>4804</v>
      </c>
      <c r="D52" s="52">
        <v>5283</v>
      </c>
      <c r="E52" s="52">
        <f t="shared" si="2"/>
        <v>479</v>
      </c>
      <c r="F52" s="47">
        <f t="shared" si="3"/>
        <v>9.9708576186511244E-2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" customHeight="1">
      <c r="A53" s="16" t="s">
        <v>120</v>
      </c>
      <c r="B53" s="61" t="s">
        <v>244</v>
      </c>
      <c r="C53" s="51">
        <v>624</v>
      </c>
      <c r="D53" s="51">
        <v>741</v>
      </c>
      <c r="E53" s="51">
        <f t="shared" si="2"/>
        <v>117</v>
      </c>
      <c r="F53" s="46">
        <f t="shared" si="3"/>
        <v>0.1875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" customHeight="1">
      <c r="A54" s="8" t="s">
        <v>121</v>
      </c>
      <c r="B54" s="62" t="s">
        <v>245</v>
      </c>
      <c r="C54" s="52">
        <v>1798</v>
      </c>
      <c r="D54" s="52">
        <v>2612</v>
      </c>
      <c r="E54" s="52">
        <f t="shared" si="2"/>
        <v>814</v>
      </c>
      <c r="F54" s="47">
        <f t="shared" si="3"/>
        <v>0.45272525027808674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" customHeight="1">
      <c r="A55" s="16" t="s">
        <v>122</v>
      </c>
      <c r="B55" s="61" t="s">
        <v>246</v>
      </c>
      <c r="C55" s="51">
        <v>8105</v>
      </c>
      <c r="D55" s="51">
        <v>8023</v>
      </c>
      <c r="E55" s="51">
        <f t="shared" si="2"/>
        <v>-82</v>
      </c>
      <c r="F55" s="46">
        <f t="shared" si="3"/>
        <v>-1.0117211597779148E-2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" customHeight="1">
      <c r="A56" s="8" t="s">
        <v>123</v>
      </c>
      <c r="B56" s="62" t="s">
        <v>247</v>
      </c>
      <c r="C56" s="52">
        <v>17230</v>
      </c>
      <c r="D56" s="52">
        <v>19401</v>
      </c>
      <c r="E56" s="52">
        <f t="shared" si="2"/>
        <v>2171</v>
      </c>
      <c r="F56" s="47">
        <f t="shared" si="3"/>
        <v>0.12600116076610562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" customHeight="1">
      <c r="A57" s="48" t="s">
        <v>124</v>
      </c>
      <c r="B57" s="63"/>
      <c r="C57" s="55">
        <v>822696</v>
      </c>
      <c r="D57" s="55">
        <v>796086</v>
      </c>
      <c r="E57" s="55">
        <f t="shared" si="2"/>
        <v>-26610</v>
      </c>
      <c r="F57" s="50">
        <f t="shared" si="3"/>
        <v>-3.2344875871524841E-2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conditionalFormatting sqref="E6:F56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4F5E"/>
  </sheetPr>
  <dimension ref="A1:Z200"/>
  <sheetViews>
    <sheetView showGridLines="0" workbookViewId="0"/>
  </sheetViews>
  <sheetFormatPr baseColWidth="10" defaultColWidth="8.83203125" defaultRowHeight="14"/>
  <cols>
    <col min="1" max="1" width="48" customWidth="1"/>
    <col min="2" max="4" width="22" customWidth="1"/>
    <col min="5" max="5" width="18" customWidth="1"/>
    <col min="6" max="6" width="65" customWidth="1"/>
  </cols>
  <sheetData>
    <row r="1" spans="1:26" ht="20">
      <c r="A1" s="2" t="s">
        <v>248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3" t="s">
        <v>249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" customHeight="1">
      <c r="A3" s="4"/>
      <c r="B3" s="4"/>
      <c r="C3" s="4"/>
      <c r="D3" s="4"/>
      <c r="E3" s="4"/>
      <c r="F3" s="4"/>
      <c r="G3" s="4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2" customHeight="1">
      <c r="A5" s="5" t="s">
        <v>150</v>
      </c>
      <c r="B5" s="35" t="s">
        <v>151</v>
      </c>
      <c r="C5" s="35" t="s">
        <v>141</v>
      </c>
      <c r="D5" s="35" t="s">
        <v>169</v>
      </c>
      <c r="E5" s="35" t="s">
        <v>153</v>
      </c>
      <c r="F5" s="6" t="s">
        <v>14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" customHeight="1">
      <c r="A6" s="7" t="s">
        <v>133</v>
      </c>
      <c r="B6" s="36">
        <v>1600440285</v>
      </c>
      <c r="C6" s="36">
        <v>1572607671</v>
      </c>
      <c r="D6" s="36">
        <f t="shared" ref="D6:D11" si="0">C6-B6</f>
        <v>-27832614</v>
      </c>
      <c r="E6" s="38">
        <f t="shared" ref="E6:E11" si="1">D6/B6</f>
        <v>-1.7390598237784299E-2</v>
      </c>
      <c r="F6" s="13" t="s">
        <v>250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" customHeight="1">
      <c r="A7" s="16" t="s">
        <v>154</v>
      </c>
      <c r="B7" s="44">
        <v>3281989516</v>
      </c>
      <c r="C7" s="44">
        <v>3426671345</v>
      </c>
      <c r="D7" s="44">
        <f t="shared" si="0"/>
        <v>144681829</v>
      </c>
      <c r="E7" s="46">
        <f t="shared" si="1"/>
        <v>4.4083574397377812E-2</v>
      </c>
      <c r="F7" s="17" t="s">
        <v>251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" customHeight="1">
      <c r="A8" s="8" t="s">
        <v>155</v>
      </c>
      <c r="B8" s="45">
        <v>1274689400</v>
      </c>
      <c r="C8" s="45">
        <v>1451210321</v>
      </c>
      <c r="D8" s="45">
        <f t="shared" si="0"/>
        <v>176520921</v>
      </c>
      <c r="E8" s="47">
        <f t="shared" si="1"/>
        <v>0.13848151635998543</v>
      </c>
      <c r="F8" s="14" t="s">
        <v>252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" customHeight="1">
      <c r="A9" s="16" t="s">
        <v>136</v>
      </c>
      <c r="B9" s="44">
        <v>1349980523</v>
      </c>
      <c r="C9" s="44">
        <v>1299740663</v>
      </c>
      <c r="D9" s="44">
        <f t="shared" si="0"/>
        <v>-50239860</v>
      </c>
      <c r="E9" s="46">
        <f t="shared" si="1"/>
        <v>-3.721524803065622E-2</v>
      </c>
      <c r="F9" s="17" t="s">
        <v>253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" customHeight="1">
      <c r="A10" s="8" t="s">
        <v>137</v>
      </c>
      <c r="B10" s="45">
        <v>276545547</v>
      </c>
      <c r="C10" s="45">
        <v>338495655</v>
      </c>
      <c r="D10" s="45">
        <f t="shared" si="0"/>
        <v>61950108</v>
      </c>
      <c r="E10" s="47">
        <f t="shared" si="1"/>
        <v>0.22401412234636345</v>
      </c>
      <c r="F10" s="14" t="s">
        <v>254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" customHeight="1">
      <c r="A11" s="48" t="s">
        <v>156</v>
      </c>
      <c r="B11" s="49">
        <v>7783645271</v>
      </c>
      <c r="C11" s="49">
        <v>8088725655</v>
      </c>
      <c r="D11" s="49">
        <f t="shared" si="0"/>
        <v>305080384</v>
      </c>
      <c r="E11" s="50">
        <f t="shared" si="1"/>
        <v>3.9195052366614976E-2</v>
      </c>
      <c r="F11" s="64" t="s">
        <v>255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2" customHeight="1">
      <c r="A14" s="5" t="s">
        <v>256</v>
      </c>
      <c r="B14" s="35" t="s">
        <v>257</v>
      </c>
      <c r="C14" s="35" t="s">
        <v>258</v>
      </c>
      <c r="D14" s="35" t="s">
        <v>259</v>
      </c>
      <c r="E14" s="6" t="s">
        <v>47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" customHeight="1">
      <c r="A15" s="7" t="s">
        <v>260</v>
      </c>
      <c r="B15" s="36">
        <f>C11</f>
        <v>8088725655</v>
      </c>
      <c r="C15" s="36">
        <f>10810455148-B15</f>
        <v>2721729493</v>
      </c>
      <c r="D15" s="36">
        <v>575671796</v>
      </c>
      <c r="E15" s="38">
        <f>D15/C15</f>
        <v>0.21150955577347672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" customHeight="1">
      <c r="A16" s="8" t="s">
        <v>261</v>
      </c>
      <c r="B16" s="45">
        <f>C11+(B6-C6)+(B9-C9)</f>
        <v>8166798129</v>
      </c>
      <c r="C16" s="45">
        <f>10810455148-B16</f>
        <v>2643657019</v>
      </c>
      <c r="D16" s="45">
        <v>575671796</v>
      </c>
      <c r="E16" s="47">
        <f>D16/C16</f>
        <v>0.21775585556773769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" customHeight="1">
      <c r="A17" s="9" t="s">
        <v>262</v>
      </c>
      <c r="B17" s="37">
        <f>C11+(B6*1.03-C6)+(B9*1.03-C9)</f>
        <v>8255310753.2399998</v>
      </c>
      <c r="C17" s="37">
        <f>10810455148-B17</f>
        <v>2555144394.7600002</v>
      </c>
      <c r="D17" s="37">
        <v>575671796</v>
      </c>
      <c r="E17" s="39">
        <f>D17/C17</f>
        <v>0.22529912484811715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2" customHeight="1">
      <c r="A20" s="59" t="s">
        <v>263</v>
      </c>
      <c r="B20" s="1" t="s">
        <v>264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2" customHeight="1">
      <c r="A21" s="59" t="s">
        <v>265</v>
      </c>
      <c r="B21" s="1" t="s">
        <v>266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2" customHeight="1">
      <c r="A22" s="59" t="s">
        <v>267</v>
      </c>
      <c r="B22" s="1" t="s">
        <v>268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2D31B"/>
  </sheetPr>
  <dimension ref="A1:Z200"/>
  <sheetViews>
    <sheetView showGridLines="0" workbookViewId="0"/>
  </sheetViews>
  <sheetFormatPr baseColWidth="10" defaultColWidth="8.83203125" defaultRowHeight="14"/>
  <cols>
    <col min="1" max="1" width="55" customWidth="1"/>
    <col min="2" max="2" width="88" customWidth="1"/>
    <col min="3" max="3" width="60" customWidth="1"/>
    <col min="4" max="4" width="25" customWidth="1"/>
  </cols>
  <sheetData>
    <row r="1" spans="1:26" ht="20">
      <c r="A1" s="2" t="s">
        <v>269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3" t="s">
        <v>270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" customHeight="1">
      <c r="A3" s="4"/>
      <c r="B3" s="4"/>
      <c r="C3" s="4"/>
      <c r="D3" s="4"/>
      <c r="E3" s="4"/>
      <c r="F3" s="4"/>
      <c r="G3" s="4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2" customHeight="1">
      <c r="A5" s="5" t="s">
        <v>271</v>
      </c>
      <c r="B5" s="35" t="s">
        <v>272</v>
      </c>
      <c r="C5" s="35" t="s">
        <v>273</v>
      </c>
      <c r="D5" s="6" t="s">
        <v>274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2" customHeight="1">
      <c r="A6" s="13" t="s">
        <v>133</v>
      </c>
      <c r="B6" s="13" t="s">
        <v>275</v>
      </c>
      <c r="C6" s="13" t="s">
        <v>276</v>
      </c>
      <c r="D6" s="13" t="s">
        <v>277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2" customHeight="1">
      <c r="A7" s="17" t="s">
        <v>278</v>
      </c>
      <c r="B7" s="17" t="s">
        <v>279</v>
      </c>
      <c r="C7" s="17" t="s">
        <v>280</v>
      </c>
      <c r="D7" s="17" t="s">
        <v>281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2" customHeight="1">
      <c r="A8" s="14" t="s">
        <v>282</v>
      </c>
      <c r="B8" s="14" t="s">
        <v>283</v>
      </c>
      <c r="C8" s="14" t="s">
        <v>284</v>
      </c>
      <c r="D8" s="14" t="s">
        <v>277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2" customHeight="1">
      <c r="A9" s="17" t="s">
        <v>285</v>
      </c>
      <c r="B9" s="17" t="s">
        <v>286</v>
      </c>
      <c r="C9" s="17" t="s">
        <v>287</v>
      </c>
      <c r="D9" s="17" t="s">
        <v>288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2" customHeight="1">
      <c r="A10" s="14" t="s">
        <v>136</v>
      </c>
      <c r="B10" s="14" t="s">
        <v>136</v>
      </c>
      <c r="C10" s="14" t="s">
        <v>289</v>
      </c>
      <c r="D10" s="14" t="s">
        <v>277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2" customHeight="1">
      <c r="A11" s="18" t="s">
        <v>290</v>
      </c>
      <c r="B11" s="18" t="s">
        <v>290</v>
      </c>
      <c r="C11" s="18" t="s">
        <v>291</v>
      </c>
      <c r="D11" s="18" t="s">
        <v>292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2" customHeight="1">
      <c r="A14" s="5" t="s">
        <v>293</v>
      </c>
      <c r="B14" s="6" t="s">
        <v>294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" customHeight="1">
      <c r="A15" s="7" t="s">
        <v>295</v>
      </c>
      <c r="B15" s="13" t="s">
        <v>296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" customHeight="1">
      <c r="A16" s="16" t="s">
        <v>297</v>
      </c>
      <c r="B16" s="17" t="s">
        <v>298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" customHeight="1">
      <c r="A17" s="8" t="s">
        <v>299</v>
      </c>
      <c r="B17" s="14" t="s">
        <v>300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" customHeight="1">
      <c r="A18" s="16" t="s">
        <v>301</v>
      </c>
      <c r="B18" s="17" t="s">
        <v>302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" customHeight="1">
      <c r="A19" s="8" t="s">
        <v>303</v>
      </c>
      <c r="B19" s="14" t="s">
        <v>304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" customHeight="1">
      <c r="A20" s="16" t="s">
        <v>35</v>
      </c>
      <c r="B20" s="17" t="s">
        <v>305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" customHeight="1">
      <c r="A21" s="9" t="s">
        <v>306</v>
      </c>
      <c r="B21" s="15" t="s">
        <v>307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2" customHeight="1">
      <c r="A24" s="5" t="s">
        <v>162</v>
      </c>
      <c r="B24" s="35" t="s">
        <v>308</v>
      </c>
      <c r="C24" s="6" t="s">
        <v>309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" customHeight="1">
      <c r="A25" s="13" t="s">
        <v>310</v>
      </c>
      <c r="B25" s="65" t="s">
        <v>311</v>
      </c>
      <c r="C25" s="13" t="s">
        <v>312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" customHeight="1">
      <c r="A26" s="17" t="s">
        <v>313</v>
      </c>
      <c r="B26" s="66" t="s">
        <v>314</v>
      </c>
      <c r="C26" s="17" t="s">
        <v>315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" customHeight="1">
      <c r="A27" s="14" t="s">
        <v>316</v>
      </c>
      <c r="B27" s="67" t="s">
        <v>317</v>
      </c>
      <c r="C27" s="14" t="s">
        <v>318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" customHeight="1">
      <c r="A28" s="17" t="s">
        <v>319</v>
      </c>
      <c r="B28" s="66" t="s">
        <v>320</v>
      </c>
      <c r="C28" s="17" t="s">
        <v>321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" customHeight="1">
      <c r="A29" s="14" t="s">
        <v>322</v>
      </c>
      <c r="B29" s="67" t="s">
        <v>323</v>
      </c>
      <c r="C29" s="14" t="s">
        <v>324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" customHeight="1">
      <c r="A30" s="17" t="s">
        <v>325</v>
      </c>
      <c r="B30" s="66" t="s">
        <v>326</v>
      </c>
      <c r="C30" s="17" t="s">
        <v>327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" customHeight="1">
      <c r="A31" s="15" t="s">
        <v>328</v>
      </c>
      <c r="B31" s="68" t="s">
        <v>329</v>
      </c>
      <c r="C31" s="15" t="s">
        <v>330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Read Me</vt:lpstr>
      <vt:lpstr>Summary</vt:lpstr>
      <vt:lpstr>App A District Summary</vt:lpstr>
      <vt:lpstr>App B District Per Student</vt:lpstr>
      <vt:lpstr>App C Category Changes</vt:lpstr>
      <vt:lpstr>App D Annual Totals</vt:lpstr>
      <vt:lpstr>Statewide Annual</vt:lpstr>
      <vt:lpstr>Group Per Student</vt:lpstr>
      <vt:lpstr>District Category Per Student</vt:lpstr>
      <vt:lpstr>Enrollment</vt:lpstr>
      <vt:lpstr>Baseline Check</vt:lpstr>
      <vt:lpstr>Methodology &amp; 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Danny Stockton</cp:lastModifiedBy>
  <dcterms:modified xsi:type="dcterms:W3CDTF">2026-10-01T15:57:02Z</dcterms:modified>
</cp:coreProperties>
</file>